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65521" yWindow="4815" windowWidth="17340" windowHeight="4875" tabRatio="868" activeTab="0"/>
  </bookViews>
  <sheets>
    <sheet name="Accounts &amp; Parameters" sheetId="9" r:id="rId1"/>
    <sheet name="Events" sheetId="10" r:id="rId2"/>
    <sheet name="BSE" sheetId="50" r:id="rId3"/>
    <sheet name="DCF_pre acquisition" sheetId="67" r:id="rId4"/>
    <sheet name="SCF_pre acquisition" sheetId="68" r:id="rId5"/>
    <sheet name="BS_after stock acquisition" sheetId="70" r:id="rId6"/>
    <sheet name="SCF_after_stock_acquisition" sheetId="75" r:id="rId7"/>
    <sheet name="BS_after cash acquisition" sheetId="78" r:id="rId8"/>
    <sheet name="SCF_after_cash_acquisition" sheetId="77" r:id="rId9"/>
  </sheets>
  <definedNames>
    <definedName name="_xlnm.Print_Area" localSheetId="0">'Accounts &amp; Parameters'!$B$38:$K$59</definedName>
    <definedName name="_xlnm.Print_Area" localSheetId="7">'BS_after cash acquisition'!$B$2:$K$31</definedName>
    <definedName name="_xlnm.Print_Area" localSheetId="5">'BS_after stock acquisition'!$B$2:$K$31</definedName>
    <definedName name="_xlnm.Print_Area" localSheetId="2">'BSE'!$B$2:$AT$63</definedName>
    <definedName name="_xlnm.Print_Area" localSheetId="3">'DCF_pre acquisition'!$B$2:$H$19</definedName>
    <definedName name="_xlnm.Print_Area" localSheetId="1">'Events'!$B$2:$K$34</definedName>
    <definedName name="_xlnm.Print_Area" localSheetId="8">'SCF_after_cash_acquisition'!$B$2:$H$26</definedName>
    <definedName name="_xlnm.Print_Area" localSheetId="6">'SCF_after_stock_acquisition'!$B$2:$H$26</definedName>
    <definedName name="_xlnm.Print_Area" localSheetId="4">'SCF_pre acquisition'!$B$2:$H$25</definedName>
  </definedNames>
  <calcPr calcId="125725"/>
</workbook>
</file>

<file path=xl/sharedStrings.xml><?xml version="1.0" encoding="utf-8"?>
<sst xmlns="http://schemas.openxmlformats.org/spreadsheetml/2006/main" count="746" uniqueCount="149">
  <si>
    <t>+</t>
  </si>
  <si>
    <t>Cash</t>
  </si>
  <si>
    <t>AR</t>
  </si>
  <si>
    <t>=</t>
  </si>
  <si>
    <t>AP</t>
  </si>
  <si>
    <t>RE</t>
  </si>
  <si>
    <t>ASSETS</t>
  </si>
  <si>
    <t>LIABILITIES</t>
  </si>
  <si>
    <t>OWNERS' EQUITY</t>
  </si>
  <si>
    <t>C</t>
  </si>
  <si>
    <t>CC</t>
  </si>
  <si>
    <t>Current assets</t>
  </si>
  <si>
    <t>Total current assets</t>
  </si>
  <si>
    <t>Total assets</t>
  </si>
  <si>
    <t>Current liabilities</t>
  </si>
  <si>
    <t>Accounts payable</t>
  </si>
  <si>
    <t>Total current liabilities</t>
  </si>
  <si>
    <t>Contributed capital</t>
  </si>
  <si>
    <t>Retained earnings</t>
  </si>
  <si>
    <t>SHAREHOLDERS' EQUITY</t>
  </si>
  <si>
    <t>Total shareholders' equity</t>
  </si>
  <si>
    <t>Total liabilities and shareholders' equity</t>
  </si>
  <si>
    <t>Current</t>
  </si>
  <si>
    <t>Accounts receivable</t>
  </si>
  <si>
    <t>Inventory</t>
  </si>
  <si>
    <t>Noncurrent</t>
  </si>
  <si>
    <t>Non-current</t>
  </si>
  <si>
    <t>Description</t>
  </si>
  <si>
    <t>Dollars</t>
  </si>
  <si>
    <t>Left</t>
  </si>
  <si>
    <t>Right</t>
  </si>
  <si>
    <t>Diff</t>
  </si>
  <si>
    <t>EntryCheck</t>
  </si>
  <si>
    <t>CHART OF ACCOUNTS</t>
  </si>
  <si>
    <t>Liabilities</t>
  </si>
  <si>
    <t>Assets</t>
  </si>
  <si>
    <t>Other paramters</t>
  </si>
  <si>
    <t>PP&amp;E</t>
  </si>
  <si>
    <t>Total</t>
  </si>
  <si>
    <t>Property, plant &amp; equipment at cost</t>
  </si>
  <si>
    <t>Accumulated depreciation</t>
  </si>
  <si>
    <t>Property, plant &amp; equipment, net</t>
  </si>
  <si>
    <t>Cost of merchandise sold</t>
  </si>
  <si>
    <t>Trial balance</t>
  </si>
  <si>
    <t>Close to income summary</t>
  </si>
  <si>
    <t>Close from income summary</t>
  </si>
  <si>
    <t>c1</t>
  </si>
  <si>
    <t>c2</t>
  </si>
  <si>
    <t>-</t>
  </si>
  <si>
    <t>Permanent</t>
  </si>
  <si>
    <t>Temporary</t>
  </si>
  <si>
    <t>SG&amp;A</t>
  </si>
  <si>
    <t>Sales, general &amp; administrative</t>
  </si>
  <si>
    <t>Depreciation expense</t>
  </si>
  <si>
    <t>Income summary</t>
  </si>
  <si>
    <t>Net income</t>
  </si>
  <si>
    <t>Property, plant, and equipment, net</t>
  </si>
  <si>
    <t>December 31, 2011</t>
  </si>
  <si>
    <t>31-Dec-11</t>
  </si>
  <si>
    <t>31-Dec-12</t>
  </si>
  <si>
    <t>December 31, 2012</t>
  </si>
  <si>
    <t>Inven</t>
  </si>
  <si>
    <t>AcDep</t>
  </si>
  <si>
    <t>PreEx</t>
  </si>
  <si>
    <t>Prepaid expenses</t>
  </si>
  <si>
    <t>Deferred revenues</t>
  </si>
  <si>
    <t>Cms</t>
  </si>
  <si>
    <t>DepEx</t>
  </si>
  <si>
    <t>TaxEx</t>
  </si>
  <si>
    <t>IncSm</t>
  </si>
  <si>
    <t>Tax expense</t>
  </si>
  <si>
    <t>Membership revenues</t>
  </si>
  <si>
    <t>Merchandise revenues</t>
  </si>
  <si>
    <t xml:space="preserve">Bryan's Health and Fitness </t>
  </si>
  <si>
    <r>
      <rPr>
        <b/>
        <sz val="10"/>
        <rFont val="Arial"/>
        <family val="2"/>
      </rPr>
      <t>Balances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(in dollars)</t>
    </r>
  </si>
  <si>
    <t>DefRv</t>
  </si>
  <si>
    <t>MmRv</t>
  </si>
  <si>
    <t>MrRv</t>
  </si>
  <si>
    <t>E1</t>
  </si>
  <si>
    <t>E2</t>
  </si>
  <si>
    <t>E3</t>
  </si>
  <si>
    <t>E5</t>
  </si>
  <si>
    <t>Recognize cost of sold merchandise</t>
  </si>
  <si>
    <t>Collect amounts due from customers</t>
  </si>
  <si>
    <t>E6</t>
  </si>
  <si>
    <t>E7</t>
  </si>
  <si>
    <t>E10</t>
  </si>
  <si>
    <t>E11</t>
  </si>
  <si>
    <t>Purchase PP&amp;E</t>
  </si>
  <si>
    <t>Pay previous expenses not invoiced</t>
  </si>
  <si>
    <t>Receive invoices previously expensed</t>
  </si>
  <si>
    <t>When invoiced</t>
  </si>
  <si>
    <t>When paid</t>
  </si>
  <si>
    <t>Pay invoices due</t>
  </si>
  <si>
    <t>Previously prepaid</t>
  </si>
  <si>
    <t>Accrued</t>
  </si>
  <si>
    <t>E12</t>
  </si>
  <si>
    <t>Recognize depreciation expense</t>
  </si>
  <si>
    <t>E13</t>
  </si>
  <si>
    <t xml:space="preserve">Accrue tax expense </t>
  </si>
  <si>
    <t>Sell memberships for cash</t>
  </si>
  <si>
    <t>Prepay expenses with cash</t>
  </si>
  <si>
    <t xml:space="preserve">Purchase merchandise on account </t>
  </si>
  <si>
    <t>Recognize merchandise revenue</t>
  </si>
  <si>
    <t>Cash sales</t>
  </si>
  <si>
    <t>Sales on account</t>
  </si>
  <si>
    <t>Adjusting Entries</t>
  </si>
  <si>
    <t>Period Entries</t>
  </si>
  <si>
    <t>Entries</t>
  </si>
  <si>
    <t>Recognize SG&amp;A expense (period)</t>
  </si>
  <si>
    <t>Recognize SG&amp;A expense (adjusting)</t>
  </si>
  <si>
    <t>Recognize previously deferred revenue</t>
  </si>
  <si>
    <t>E14</t>
  </si>
  <si>
    <t>Issue common stock</t>
  </si>
  <si>
    <t>E4</t>
  </si>
  <si>
    <t>E8a</t>
  </si>
  <si>
    <t>E8b</t>
  </si>
  <si>
    <t>E15</t>
  </si>
  <si>
    <t>Net cash from operations</t>
  </si>
  <si>
    <t>Net cash from investing activities</t>
  </si>
  <si>
    <t>Net cash from financing activities</t>
  </si>
  <si>
    <t>Customer collections</t>
  </si>
  <si>
    <t>Resource provider payments</t>
  </si>
  <si>
    <t>AcTx</t>
  </si>
  <si>
    <t>Accrued taxes</t>
  </si>
  <si>
    <t>OacLb</t>
  </si>
  <si>
    <t>Other accrued liabilities</t>
  </si>
  <si>
    <t>Pay previously accrued taxes</t>
  </si>
  <si>
    <t>E16</t>
  </si>
  <si>
    <t>Tax payments</t>
  </si>
  <si>
    <t>Investing activities</t>
  </si>
  <si>
    <t>Purchase property, plant, and equipment</t>
  </si>
  <si>
    <t>Financing activities</t>
  </si>
  <si>
    <t>Operating activities</t>
  </si>
  <si>
    <t>Net change in cash during year</t>
  </si>
  <si>
    <t>Beginning cash balance</t>
  </si>
  <si>
    <t>Ending cash balance</t>
  </si>
  <si>
    <t>Depreciation</t>
  </si>
  <si>
    <t>BHF's</t>
  </si>
  <si>
    <t>BHF</t>
  </si>
  <si>
    <t>dollars</t>
  </si>
  <si>
    <t xml:space="preserve"> E9</t>
  </si>
  <si>
    <t>Palmer's Organic Power Supplements</t>
  </si>
  <si>
    <t>POPS</t>
  </si>
  <si>
    <t>POPS'</t>
  </si>
  <si>
    <t>Property, plant &amp; equipment</t>
  </si>
  <si>
    <t>Goodwill</t>
  </si>
  <si>
    <t>Palmer's Organic Power Supplements'</t>
  </si>
  <si>
    <t>Purchase price (fair value of net assets acquired)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</si>
</sst>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&quot;$&quot;#,##0"/>
    <numFmt numFmtId="165" formatCode="\+\ #,##0;[Black]\-\ #,##0"/>
    <numFmt numFmtId="166" formatCode="[$-409]d\-mmm\-yy;@"/>
  </numFmts>
  <fonts count="1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theme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b/>
      <sz val="14"/>
      <color theme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/>
    </border>
    <border>
      <left/>
      <right style="medium">
        <color theme="3"/>
      </right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217">
    <xf numFmtId="0" fontId="0" fillId="0" borderId="0" xfId="0"/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65" fontId="0" fillId="2" borderId="1" xfId="2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0" xfId="0" applyFont="1"/>
    <xf numFmtId="0" fontId="0" fillId="3" borderId="0" xfId="0" applyFill="1" applyAlignment="1">
      <alignment/>
    </xf>
    <xf numFmtId="0" fontId="1" fillId="3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64" fontId="0" fillId="3" borderId="7" xfId="0" applyNumberFormat="1" applyFill="1" applyBorder="1" applyAlignment="1">
      <alignment horizontal="right"/>
    </xf>
    <xf numFmtId="164" fontId="0" fillId="3" borderId="8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0" fillId="5" borderId="9" xfId="0" applyFill="1" applyBorder="1"/>
    <xf numFmtId="0" fontId="7" fillId="5" borderId="0" xfId="0" applyFont="1" applyFill="1" applyBorder="1"/>
    <xf numFmtId="6" fontId="0" fillId="0" borderId="10" xfId="0" applyNumberFormat="1" applyBorder="1" applyAlignment="1">
      <alignment horizontal="center" vertical="center"/>
    </xf>
    <xf numFmtId="165" fontId="0" fillId="2" borderId="10" xfId="20" applyNumberFormat="1" applyFont="1" applyFill="1" applyBorder="1" applyAlignment="1">
      <alignment horizontal="center" vertical="center"/>
      <protection/>
    </xf>
    <xf numFmtId="6" fontId="0" fillId="0" borderId="11" xfId="0" applyNumberFormat="1" applyBorder="1" applyAlignment="1">
      <alignment horizontal="center" vertical="center"/>
    </xf>
    <xf numFmtId="6" fontId="0" fillId="0" borderId="12" xfId="0" applyNumberFormat="1" applyBorder="1" applyAlignment="1">
      <alignment horizontal="center" vertical="center"/>
    </xf>
    <xf numFmtId="0" fontId="0" fillId="3" borderId="0" xfId="0" applyFill="1"/>
    <xf numFmtId="164" fontId="0" fillId="3" borderId="0" xfId="0" applyNumberForma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6" fontId="0" fillId="3" borderId="0" xfId="0" applyNumberFormat="1" applyFill="1" applyAlignment="1">
      <alignment horizontal="center"/>
    </xf>
    <xf numFmtId="0" fontId="1" fillId="3" borderId="0" xfId="0" applyFont="1" applyFill="1" applyBorder="1"/>
    <xf numFmtId="6" fontId="0" fillId="3" borderId="0" xfId="0" applyNumberFormat="1" applyFill="1" applyBorder="1" applyAlignment="1">
      <alignment horizontal="center"/>
    </xf>
    <xf numFmtId="0" fontId="0" fillId="3" borderId="13" xfId="0" applyFill="1" applyBorder="1"/>
    <xf numFmtId="0" fontId="1" fillId="3" borderId="14" xfId="0" applyFont="1" applyFill="1" applyBorder="1" applyAlignment="1">
      <alignment horizontal="center"/>
    </xf>
    <xf numFmtId="6" fontId="0" fillId="3" borderId="14" xfId="0" applyNumberFormat="1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6" fontId="0" fillId="3" borderId="19" xfId="0" applyNumberFormat="1" applyFill="1" applyBorder="1" applyAlignment="1">
      <alignment horizontal="center"/>
    </xf>
    <xf numFmtId="0" fontId="0" fillId="3" borderId="20" xfId="0" applyFill="1" applyBorder="1"/>
    <xf numFmtId="6" fontId="0" fillId="3" borderId="0" xfId="0" applyNumberFormat="1" applyFill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6" fontId="1" fillId="0" borderId="10" xfId="0" applyNumberFormat="1" applyFont="1" applyBorder="1" applyAlignment="1">
      <alignment horizontal="center" vertical="center"/>
    </xf>
    <xf numFmtId="0" fontId="7" fillId="3" borderId="0" xfId="0" applyFont="1" applyFill="1"/>
    <xf numFmtId="0" fontId="0" fillId="3" borderId="0" xfId="0" applyFill="1" applyAlignment="1">
      <alignment vertical="center"/>
    </xf>
    <xf numFmtId="0" fontId="0" fillId="3" borderId="14" xfId="0" applyFill="1" applyBorder="1"/>
    <xf numFmtId="0" fontId="7" fillId="3" borderId="17" xfId="0" applyFont="1" applyFill="1" applyBorder="1"/>
    <xf numFmtId="0" fontId="0" fillId="3" borderId="17" xfId="0" applyFill="1" applyBorder="1" applyAlignment="1">
      <alignment vertical="center"/>
    </xf>
    <xf numFmtId="0" fontId="0" fillId="3" borderId="19" xfId="0" applyFill="1" applyBorder="1"/>
    <xf numFmtId="0" fontId="1" fillId="3" borderId="0" xfId="0" applyFont="1" applyFill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0" xfId="0" applyFill="1" applyBorder="1"/>
    <xf numFmtId="164" fontId="0" fillId="3" borderId="0" xfId="0" applyNumberFormat="1" applyFill="1" applyAlignment="1">
      <alignment horizontal="righ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1" fillId="3" borderId="16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3" borderId="14" xfId="0" applyFill="1" applyBorder="1" applyAlignment="1">
      <alignment horizontal="center"/>
    </xf>
    <xf numFmtId="0" fontId="0" fillId="3" borderId="0" xfId="0" applyFont="1" applyFill="1" applyBorder="1"/>
    <xf numFmtId="6" fontId="1" fillId="3" borderId="0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 quotePrefix="1">
      <alignment horizontal="left"/>
    </xf>
    <xf numFmtId="0" fontId="1" fillId="3" borderId="4" xfId="0" applyFont="1" applyFill="1" applyBorder="1" applyAlignment="1">
      <alignment/>
    </xf>
    <xf numFmtId="0" fontId="0" fillId="3" borderId="5" xfId="0" applyFont="1" applyFill="1" applyBorder="1" applyAlignment="1" quotePrefix="1">
      <alignment horizontal="left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0" xfId="0" applyFill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0" fillId="3" borderId="17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6" fontId="1" fillId="3" borderId="2" xfId="0" applyNumberFormat="1" applyFont="1" applyFill="1" applyBorder="1" applyAlignment="1">
      <alignment horizontal="center" vertical="center"/>
    </xf>
    <xf numFmtId="6" fontId="1" fillId="3" borderId="3" xfId="0" applyNumberFormat="1" applyFont="1" applyFill="1" applyBorder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3" borderId="5" xfId="0" applyFont="1" applyFill="1" applyBorder="1" applyAlignment="1">
      <alignment/>
    </xf>
    <xf numFmtId="164" fontId="0" fillId="3" borderId="24" xfId="0" applyNumberFormat="1" applyFill="1" applyBorder="1" applyAlignment="1">
      <alignment horizontal="right"/>
    </xf>
    <xf numFmtId="6" fontId="0" fillId="3" borderId="21" xfId="0" applyNumberFormat="1" applyFill="1" applyBorder="1" applyAlignment="1">
      <alignment horizontal="center" vertical="center"/>
    </xf>
    <xf numFmtId="6" fontId="0" fillId="3" borderId="22" xfId="0" applyNumberFormat="1" applyFill="1" applyBorder="1" applyAlignment="1">
      <alignment horizontal="center" vertical="center"/>
    </xf>
    <xf numFmtId="6" fontId="0" fillId="3" borderId="23" xfId="0" applyNumberForma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6" borderId="27" xfId="0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3" borderId="27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8" fillId="3" borderId="0" xfId="0" applyFont="1" applyFill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8" fillId="3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3" borderId="0" xfId="0" applyFont="1" applyFill="1"/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6" fontId="0" fillId="3" borderId="35" xfId="0" applyNumberFormat="1" applyFill="1" applyBorder="1" applyAlignment="1">
      <alignment horizontal="center" vertical="center"/>
    </xf>
    <xf numFmtId="6" fontId="0" fillId="3" borderId="28" xfId="0" applyNumberFormat="1" applyFill="1" applyBorder="1" applyAlignment="1">
      <alignment horizontal="center" vertical="center"/>
    </xf>
    <xf numFmtId="6" fontId="0" fillId="3" borderId="26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6" fontId="0" fillId="3" borderId="9" xfId="0" applyNumberFormat="1" applyFill="1" applyBorder="1" applyAlignment="1">
      <alignment horizontal="center" vertical="center"/>
    </xf>
    <xf numFmtId="6" fontId="0" fillId="3" borderId="36" xfId="0" applyNumberFormat="1" applyFill="1" applyBorder="1" applyAlignment="1">
      <alignment horizontal="center" vertical="center"/>
    </xf>
    <xf numFmtId="0" fontId="0" fillId="3" borderId="32" xfId="0" applyFill="1" applyBorder="1"/>
    <xf numFmtId="0" fontId="7" fillId="3" borderId="32" xfId="0" applyFont="1" applyFill="1" applyBorder="1"/>
    <xf numFmtId="0" fontId="1" fillId="3" borderId="32" xfId="0" applyFont="1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164" fontId="0" fillId="3" borderId="5" xfId="0" applyNumberFormat="1" applyFill="1" applyBorder="1" applyAlignment="1">
      <alignment horizontal="right"/>
    </xf>
    <xf numFmtId="164" fontId="0" fillId="3" borderId="28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" fillId="0" borderId="28" xfId="0" applyFont="1" applyBorder="1" applyAlignment="1">
      <alignment horizontal="left" vertical="center"/>
    </xf>
    <xf numFmtId="166" fontId="1" fillId="3" borderId="0" xfId="0" applyNumberFormat="1" applyFont="1" applyFill="1" applyBorder="1" applyAlignment="1">
      <alignment horizontal="center" vertical="center" wrapText="1"/>
    </xf>
    <xf numFmtId="164" fontId="0" fillId="3" borderId="38" xfId="0" applyNumberForma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164" fontId="0" fillId="3" borderId="0" xfId="0" applyNumberFormat="1" applyFill="1" applyAlignment="1">
      <alignment/>
    </xf>
    <xf numFmtId="0" fontId="17" fillId="3" borderId="0" xfId="0" applyFont="1" applyFill="1" applyBorder="1" applyAlignment="1">
      <alignment horizontal="left"/>
    </xf>
    <xf numFmtId="15" fontId="4" fillId="3" borderId="0" xfId="0" applyNumberFormat="1" applyFont="1" applyFill="1" applyBorder="1" applyAlignment="1">
      <alignment horizontal="center"/>
    </xf>
    <xf numFmtId="6" fontId="0" fillId="3" borderId="5" xfId="0" applyNumberFormat="1" applyFill="1" applyBorder="1" applyAlignment="1">
      <alignment vertical="center"/>
    </xf>
    <xf numFmtId="6" fontId="0" fillId="3" borderId="30" xfId="0" applyNumberFormat="1" applyFill="1" applyBorder="1" applyAlignment="1">
      <alignment vertical="center"/>
    </xf>
    <xf numFmtId="6" fontId="0" fillId="3" borderId="9" xfId="0" applyNumberFormat="1" applyFill="1" applyBorder="1" applyAlignment="1">
      <alignment vertical="center"/>
    </xf>
    <xf numFmtId="6" fontId="0" fillId="3" borderId="39" xfId="0" applyNumberFormat="1" applyFill="1" applyBorder="1" applyAlignment="1">
      <alignment vertical="center"/>
    </xf>
    <xf numFmtId="6" fontId="0" fillId="3" borderId="40" xfId="0" applyNumberFormat="1" applyFill="1" applyBorder="1" applyAlignment="1">
      <alignment vertical="center"/>
    </xf>
    <xf numFmtId="6" fontId="0" fillId="3" borderId="0" xfId="0" applyNumberFormat="1" applyFill="1" applyAlignment="1">
      <alignment vertical="center"/>
    </xf>
    <xf numFmtId="0" fontId="13" fillId="3" borderId="0" xfId="20" applyFont="1" applyFill="1" applyBorder="1">
      <alignment/>
      <protection/>
    </xf>
    <xf numFmtId="0" fontId="14" fillId="3" borderId="0" xfId="20" applyFont="1" applyFill="1" applyBorder="1">
      <alignment/>
      <protection/>
    </xf>
    <xf numFmtId="0" fontId="15" fillId="3" borderId="0" xfId="20" applyFont="1" applyFill="1" applyBorder="1">
      <alignment/>
      <protection/>
    </xf>
    <xf numFmtId="6" fontId="0" fillId="3" borderId="41" xfId="0" applyNumberFormat="1" applyFill="1" applyBorder="1" applyAlignment="1">
      <alignment vertical="center"/>
    </xf>
    <xf numFmtId="0" fontId="16" fillId="3" borderId="0" xfId="20" applyFont="1" applyFill="1" applyBorder="1">
      <alignment/>
      <protection/>
    </xf>
    <xf numFmtId="0" fontId="12" fillId="3" borderId="0" xfId="0" applyFont="1" applyFill="1" applyBorder="1" applyAlignment="1">
      <alignment/>
    </xf>
    <xf numFmtId="6" fontId="0" fillId="3" borderId="0" xfId="0" applyNumberFormat="1" applyFill="1" applyBorder="1" applyAlignment="1">
      <alignment vertical="center"/>
    </xf>
    <xf numFmtId="15" fontId="4" fillId="3" borderId="0" xfId="0" applyNumberFormat="1" applyFont="1" applyFill="1" applyBorder="1" applyAlignment="1">
      <alignment horizontal="right"/>
    </xf>
    <xf numFmtId="38" fontId="0" fillId="3" borderId="0" xfId="0" applyNumberForma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 quotePrefix="1">
      <alignment horizontal="center" vertical="center"/>
    </xf>
    <xf numFmtId="0" fontId="3" fillId="7" borderId="24" xfId="0" applyFont="1" applyFill="1" applyBorder="1" applyAlignment="1" quotePrefix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6" fontId="6" fillId="3" borderId="29" xfId="0" applyNumberFormat="1" applyFont="1" applyFill="1" applyBorder="1" applyAlignment="1">
      <alignment horizontal="center" vertical="center"/>
    </xf>
    <xf numFmtId="6" fontId="6" fillId="3" borderId="30" xfId="0" applyNumberFormat="1" applyFont="1" applyFill="1" applyBorder="1" applyAlignment="1">
      <alignment horizontal="center" vertical="center"/>
    </xf>
    <xf numFmtId="6" fontId="6" fillId="3" borderId="25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ction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avAcc">
      <a:dk1>
        <a:srgbClr val="000000"/>
      </a:dk1>
      <a:lt1>
        <a:sysClr val="window" lastClr="FFFFFF"/>
      </a:lt1>
      <a:dk2>
        <a:srgbClr val="969696"/>
      </a:dk2>
      <a:lt2>
        <a:srgbClr val="FFFFCC"/>
      </a:lt2>
      <a:accent1>
        <a:srgbClr val="C00000"/>
      </a:accent1>
      <a:accent2>
        <a:srgbClr val="0033CC"/>
      </a:accent2>
      <a:accent3>
        <a:srgbClr val="CCECFF"/>
      </a:accent3>
      <a:accent4>
        <a:srgbClr val="FF6600"/>
      </a:accent4>
      <a:accent5>
        <a:srgbClr val="CC99FF"/>
      </a:accent5>
      <a:accent6>
        <a:srgbClr val="008000"/>
      </a:accent6>
      <a:hlink>
        <a:srgbClr val="0033CC"/>
      </a:hlink>
      <a:folHlink>
        <a:srgbClr val="0033CC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101"/>
  <sheetViews>
    <sheetView tabSelected="1" workbookViewId="0" topLeftCell="A1"/>
  </sheetViews>
  <sheetFormatPr defaultColWidth="9.140625" defaultRowHeight="12.75"/>
  <cols>
    <col min="1" max="1" width="2.00390625" style="62" customWidth="1"/>
    <col min="2" max="2" width="1.421875" style="13" customWidth="1"/>
    <col min="3" max="4" width="2.7109375" style="8" customWidth="1"/>
    <col min="5" max="6" width="9.140625" style="8" customWidth="1"/>
    <col min="7" max="7" width="14.140625" style="8" customWidth="1"/>
    <col min="8" max="8" width="10.28125" style="8" customWidth="1"/>
    <col min="9" max="9" width="1.421875" style="13" customWidth="1"/>
    <col min="10" max="10" width="13.00390625" style="8" customWidth="1"/>
    <col min="11" max="11" width="1.421875" style="13" customWidth="1"/>
    <col min="12" max="12" width="9.140625" style="13" customWidth="1"/>
    <col min="13" max="14" width="9.140625" style="8" customWidth="1"/>
    <col min="15" max="15" width="10.140625" style="8" bestFit="1" customWidth="1"/>
    <col min="16" max="16384" width="9.140625" style="8" customWidth="1"/>
  </cols>
  <sheetData>
    <row r="1" s="13" customFormat="1" ht="13.5" thickBot="1">
      <c r="A1" s="62"/>
    </row>
    <row r="2" spans="1:11" s="13" customFormat="1" ht="7.5" customHeight="1">
      <c r="A2" s="62"/>
      <c r="B2" s="63"/>
      <c r="C2" s="64"/>
      <c r="D2" s="64"/>
      <c r="E2" s="64"/>
      <c r="F2" s="64"/>
      <c r="G2" s="64"/>
      <c r="H2" s="64"/>
      <c r="I2" s="64"/>
      <c r="J2" s="64"/>
      <c r="K2" s="65"/>
    </row>
    <row r="3" spans="1:11" s="13" customFormat="1" ht="18" customHeight="1">
      <c r="A3" s="62"/>
      <c r="B3" s="69"/>
      <c r="C3" s="182" t="str">
        <f>CONCATENATE('Accounts &amp; Parameters'!$E$66)</f>
        <v xml:space="preserve">Bryan's Health and Fitness </v>
      </c>
      <c r="D3" s="182"/>
      <c r="E3" s="182"/>
      <c r="F3" s="182"/>
      <c r="G3" s="182"/>
      <c r="H3" s="182"/>
      <c r="I3" s="182"/>
      <c r="J3" s="182"/>
      <c r="K3" s="70"/>
    </row>
    <row r="4" spans="1:11" s="13" customFormat="1" ht="18" customHeight="1">
      <c r="A4" s="62"/>
      <c r="B4" s="69"/>
      <c r="C4" s="182" t="str">
        <f>CONCATENATE(E72," Chart of Accounts and Beginning Balances")</f>
        <v>2012 Chart of Accounts and Beginning Balances</v>
      </c>
      <c r="D4" s="182"/>
      <c r="E4" s="182"/>
      <c r="F4" s="182"/>
      <c r="G4" s="182"/>
      <c r="H4" s="182"/>
      <c r="I4" s="182"/>
      <c r="J4" s="182"/>
      <c r="K4" s="70"/>
    </row>
    <row r="5" spans="2:11" s="54" customFormat="1" ht="15.75" customHeight="1">
      <c r="B5" s="66"/>
      <c r="C5" s="183" t="s">
        <v>33</v>
      </c>
      <c r="D5" s="184"/>
      <c r="E5" s="184"/>
      <c r="F5" s="184"/>
      <c r="G5" s="184"/>
      <c r="H5" s="185"/>
      <c r="I5" s="67"/>
      <c r="J5" s="117" t="str">
        <f>E76</f>
        <v>31-Dec-11</v>
      </c>
      <c r="K5" s="68"/>
    </row>
    <row r="6" spans="2:11" s="54" customFormat="1" ht="13.5" customHeight="1">
      <c r="B6" s="66"/>
      <c r="C6" s="115"/>
      <c r="D6" s="156"/>
      <c r="E6" s="156"/>
      <c r="F6" s="156"/>
      <c r="G6" s="156"/>
      <c r="H6" s="116"/>
      <c r="I6" s="67"/>
      <c r="J6" s="186" t="s">
        <v>74</v>
      </c>
      <c r="K6" s="68"/>
    </row>
    <row r="7" spans="1:11" s="13" customFormat="1" ht="12.75">
      <c r="A7" s="62"/>
      <c r="B7" s="69"/>
      <c r="C7" s="14" t="s">
        <v>6</v>
      </c>
      <c r="D7" s="15"/>
      <c r="E7" s="15"/>
      <c r="F7" s="15"/>
      <c r="G7" s="15"/>
      <c r="H7" s="16"/>
      <c r="I7" s="16"/>
      <c r="J7" s="187"/>
      <c r="K7" s="70"/>
    </row>
    <row r="8" spans="1:11" s="13" customFormat="1" ht="12.75">
      <c r="A8" s="62"/>
      <c r="B8" s="69"/>
      <c r="C8" s="17"/>
      <c r="D8" s="18" t="s">
        <v>22</v>
      </c>
      <c r="E8" s="15"/>
      <c r="F8" s="15"/>
      <c r="G8" s="15"/>
      <c r="H8" s="16"/>
      <c r="I8" s="16"/>
      <c r="J8" s="161"/>
      <c r="K8" s="70"/>
    </row>
    <row r="9" spans="1:11" s="13" customFormat="1" ht="12.75">
      <c r="A9" s="62"/>
      <c r="B9" s="69"/>
      <c r="C9" s="17"/>
      <c r="D9" s="15"/>
      <c r="E9" s="15" t="s">
        <v>9</v>
      </c>
      <c r="F9" s="19" t="s">
        <v>1</v>
      </c>
      <c r="G9" s="15"/>
      <c r="H9" s="16"/>
      <c r="I9" s="16"/>
      <c r="J9" s="23">
        <v>12300</v>
      </c>
      <c r="K9" s="70"/>
    </row>
    <row r="10" spans="1:11" s="13" customFormat="1" ht="12.75">
      <c r="A10" s="62"/>
      <c r="B10" s="69"/>
      <c r="C10" s="17"/>
      <c r="D10" s="15"/>
      <c r="E10" s="19" t="s">
        <v>2</v>
      </c>
      <c r="F10" s="15" t="s">
        <v>23</v>
      </c>
      <c r="G10" s="15"/>
      <c r="H10" s="16"/>
      <c r="I10" s="16"/>
      <c r="J10" s="23">
        <v>1350</v>
      </c>
      <c r="K10" s="70"/>
    </row>
    <row r="11" spans="1:11" s="13" customFormat="1" ht="12.75">
      <c r="A11" s="62"/>
      <c r="B11" s="69"/>
      <c r="C11" s="17"/>
      <c r="D11" s="15"/>
      <c r="E11" s="19" t="s">
        <v>61</v>
      </c>
      <c r="F11" s="15" t="s">
        <v>24</v>
      </c>
      <c r="G11" s="15"/>
      <c r="H11" s="16"/>
      <c r="I11" s="16"/>
      <c r="J11" s="23">
        <v>3600</v>
      </c>
      <c r="K11" s="70"/>
    </row>
    <row r="12" spans="1:11" s="13" customFormat="1" ht="12.75">
      <c r="A12" s="62"/>
      <c r="B12" s="69"/>
      <c r="C12" s="17"/>
      <c r="D12" s="15"/>
      <c r="E12" s="19" t="s">
        <v>63</v>
      </c>
      <c r="F12" s="19" t="s">
        <v>64</v>
      </c>
      <c r="G12" s="15"/>
      <c r="H12" s="16"/>
      <c r="I12" s="16"/>
      <c r="J12" s="23">
        <v>9500</v>
      </c>
      <c r="K12" s="70"/>
    </row>
    <row r="13" spans="1:11" s="13" customFormat="1" ht="12.75">
      <c r="A13" s="62"/>
      <c r="B13" s="69"/>
      <c r="C13" s="17"/>
      <c r="D13" s="18" t="s">
        <v>25</v>
      </c>
      <c r="E13" s="15"/>
      <c r="F13" s="15"/>
      <c r="G13" s="15"/>
      <c r="H13" s="16"/>
      <c r="I13" s="16"/>
      <c r="J13" s="23"/>
      <c r="K13" s="70"/>
    </row>
    <row r="14" spans="1:11" s="13" customFormat="1" ht="12.75">
      <c r="A14" s="62"/>
      <c r="B14" s="69"/>
      <c r="C14" s="17"/>
      <c r="D14" s="15"/>
      <c r="E14" s="19" t="s">
        <v>37</v>
      </c>
      <c r="F14" s="19" t="s">
        <v>39</v>
      </c>
      <c r="G14" s="15"/>
      <c r="H14" s="16"/>
      <c r="I14" s="16"/>
      <c r="J14" s="23">
        <v>90000</v>
      </c>
      <c r="K14" s="70"/>
    </row>
    <row r="15" spans="1:15" s="13" customFormat="1" ht="12.75">
      <c r="A15" s="62"/>
      <c r="B15" s="69"/>
      <c r="C15" s="17"/>
      <c r="D15" s="15"/>
      <c r="E15" s="19" t="s">
        <v>62</v>
      </c>
      <c r="F15" s="19" t="s">
        <v>40</v>
      </c>
      <c r="G15" s="15"/>
      <c r="H15" s="16"/>
      <c r="I15" s="16"/>
      <c r="J15" s="100">
        <v>10000</v>
      </c>
      <c r="K15" s="70"/>
      <c r="N15" s="162"/>
      <c r="O15" s="162"/>
    </row>
    <row r="16" spans="1:11" s="13" customFormat="1" ht="12.75">
      <c r="A16" s="62"/>
      <c r="B16" s="69"/>
      <c r="C16" s="17"/>
      <c r="D16" s="15"/>
      <c r="E16" s="19"/>
      <c r="F16" s="19" t="s">
        <v>41</v>
      </c>
      <c r="G16" s="15"/>
      <c r="H16" s="16"/>
      <c r="I16" s="16"/>
      <c r="J16" s="23">
        <f>J14-J15</f>
        <v>80000</v>
      </c>
      <c r="K16" s="70"/>
    </row>
    <row r="17" spans="1:11" s="13" customFormat="1" ht="13.5" thickBot="1">
      <c r="A17" s="62"/>
      <c r="B17" s="69"/>
      <c r="C17" s="17"/>
      <c r="D17" s="15"/>
      <c r="E17" s="19"/>
      <c r="F17" s="19"/>
      <c r="G17" s="15"/>
      <c r="H17" s="16"/>
      <c r="I17" s="16"/>
      <c r="J17" s="24">
        <f>SUM(J9:J12)+J16</f>
        <v>106750</v>
      </c>
      <c r="K17" s="70"/>
    </row>
    <row r="18" spans="1:11" s="13" customFormat="1" ht="13.5" thickTop="1">
      <c r="A18" s="62"/>
      <c r="B18" s="69"/>
      <c r="C18" s="14" t="s">
        <v>7</v>
      </c>
      <c r="D18" s="15"/>
      <c r="E18" s="15"/>
      <c r="F18" s="15"/>
      <c r="G18" s="15"/>
      <c r="H18" s="16"/>
      <c r="I18" s="16"/>
      <c r="J18" s="23"/>
      <c r="K18" s="70"/>
    </row>
    <row r="19" spans="1:11" s="13" customFormat="1" ht="12.75">
      <c r="A19" s="62"/>
      <c r="B19" s="69"/>
      <c r="C19" s="17"/>
      <c r="D19" s="18" t="s">
        <v>22</v>
      </c>
      <c r="E19" s="15"/>
      <c r="F19" s="15"/>
      <c r="G19" s="15"/>
      <c r="H19" s="16"/>
      <c r="I19" s="16"/>
      <c r="J19" s="23"/>
      <c r="K19" s="70"/>
    </row>
    <row r="20" spans="1:11" s="13" customFormat="1" ht="12.75">
      <c r="A20" s="62"/>
      <c r="B20" s="69"/>
      <c r="C20" s="17"/>
      <c r="D20" s="15"/>
      <c r="E20" s="15" t="s">
        <v>4</v>
      </c>
      <c r="F20" s="15" t="s">
        <v>15</v>
      </c>
      <c r="G20" s="15"/>
      <c r="H20" s="16"/>
      <c r="I20" s="16"/>
      <c r="J20" s="23">
        <v>2750</v>
      </c>
      <c r="K20" s="70"/>
    </row>
    <row r="21" spans="1:11" s="13" customFormat="1" ht="12.75">
      <c r="A21" s="62"/>
      <c r="B21" s="69"/>
      <c r="C21" s="17"/>
      <c r="D21" s="15"/>
      <c r="E21" s="19" t="s">
        <v>123</v>
      </c>
      <c r="F21" s="19" t="s">
        <v>124</v>
      </c>
      <c r="G21" s="15"/>
      <c r="H21" s="16"/>
      <c r="I21" s="16"/>
      <c r="J21" s="23">
        <v>2200</v>
      </c>
      <c r="K21" s="70"/>
    </row>
    <row r="22" spans="1:11" s="13" customFormat="1" ht="12.75">
      <c r="A22" s="62"/>
      <c r="B22" s="69"/>
      <c r="C22" s="17"/>
      <c r="D22" s="15"/>
      <c r="E22" s="19" t="s">
        <v>125</v>
      </c>
      <c r="F22" s="19" t="s">
        <v>126</v>
      </c>
      <c r="G22" s="15"/>
      <c r="H22" s="16"/>
      <c r="I22" s="16"/>
      <c r="J22" s="23">
        <v>1600</v>
      </c>
      <c r="K22" s="70"/>
    </row>
    <row r="23" spans="1:11" s="13" customFormat="1" ht="12.75">
      <c r="A23" s="62"/>
      <c r="B23" s="69"/>
      <c r="C23" s="17"/>
      <c r="D23" s="15"/>
      <c r="E23" s="19" t="s">
        <v>75</v>
      </c>
      <c r="F23" s="19" t="s">
        <v>65</v>
      </c>
      <c r="G23" s="15"/>
      <c r="H23" s="16"/>
      <c r="I23" s="16"/>
      <c r="J23" s="23">
        <v>8500</v>
      </c>
      <c r="K23" s="70"/>
    </row>
    <row r="24" spans="1:11" s="13" customFormat="1" ht="12.75">
      <c r="A24" s="62"/>
      <c r="B24" s="69"/>
      <c r="C24" s="14" t="s">
        <v>8</v>
      </c>
      <c r="D24" s="15"/>
      <c r="E24" s="15"/>
      <c r="F24" s="15"/>
      <c r="G24" s="15"/>
      <c r="H24" s="16"/>
      <c r="I24" s="16"/>
      <c r="J24" s="23"/>
      <c r="K24" s="70"/>
    </row>
    <row r="25" spans="1:11" s="13" customFormat="1" ht="12.75">
      <c r="A25" s="62"/>
      <c r="B25" s="69"/>
      <c r="C25" s="14"/>
      <c r="D25" s="18" t="s">
        <v>49</v>
      </c>
      <c r="E25" s="15"/>
      <c r="F25" s="15"/>
      <c r="G25" s="15"/>
      <c r="H25" s="16"/>
      <c r="I25" s="16"/>
      <c r="J25" s="23"/>
      <c r="K25" s="70"/>
    </row>
    <row r="26" spans="1:11" s="13" customFormat="1" ht="12.75">
      <c r="A26" s="62"/>
      <c r="B26" s="69"/>
      <c r="C26" s="17"/>
      <c r="D26" s="15"/>
      <c r="E26" s="19" t="s">
        <v>10</v>
      </c>
      <c r="F26" s="19" t="s">
        <v>17</v>
      </c>
      <c r="G26" s="15"/>
      <c r="H26" s="16"/>
      <c r="I26" s="16"/>
      <c r="J26" s="23">
        <f>J28-J27-SUM(J20:J23)</f>
        <v>64450</v>
      </c>
      <c r="K26" s="70"/>
    </row>
    <row r="27" spans="1:11" s="13" customFormat="1" ht="12.75">
      <c r="A27" s="62"/>
      <c r="B27" s="69"/>
      <c r="C27" s="17"/>
      <c r="D27" s="15"/>
      <c r="E27" s="19" t="s">
        <v>5</v>
      </c>
      <c r="F27" s="19" t="s">
        <v>18</v>
      </c>
      <c r="G27" s="15"/>
      <c r="H27" s="16"/>
      <c r="I27" s="16"/>
      <c r="J27" s="23">
        <v>27250</v>
      </c>
      <c r="K27" s="70"/>
    </row>
    <row r="28" spans="1:11" s="13" customFormat="1" ht="13.5" thickBot="1">
      <c r="A28" s="62"/>
      <c r="B28" s="69"/>
      <c r="C28" s="17"/>
      <c r="D28" s="18" t="s">
        <v>50</v>
      </c>
      <c r="E28" s="19"/>
      <c r="F28" s="19"/>
      <c r="G28" s="15"/>
      <c r="H28" s="16"/>
      <c r="I28" s="16"/>
      <c r="J28" s="24">
        <f>J17</f>
        <v>106750</v>
      </c>
      <c r="K28" s="70"/>
    </row>
    <row r="29" spans="1:11" s="13" customFormat="1" ht="13.5" thickTop="1">
      <c r="A29" s="62"/>
      <c r="B29" s="69"/>
      <c r="C29" s="17"/>
      <c r="D29" s="15"/>
      <c r="E29" s="19" t="s">
        <v>76</v>
      </c>
      <c r="F29" s="19" t="s">
        <v>71</v>
      </c>
      <c r="G29" s="15"/>
      <c r="H29" s="16"/>
      <c r="I29" s="16"/>
      <c r="J29" s="23">
        <v>0</v>
      </c>
      <c r="K29" s="70"/>
    </row>
    <row r="30" spans="1:11" s="13" customFormat="1" ht="12.75">
      <c r="A30" s="62"/>
      <c r="B30" s="69"/>
      <c r="C30" s="17"/>
      <c r="D30" s="15"/>
      <c r="E30" s="19" t="s">
        <v>77</v>
      </c>
      <c r="F30" s="19" t="s">
        <v>72</v>
      </c>
      <c r="G30" s="15"/>
      <c r="H30" s="16"/>
      <c r="I30" s="16"/>
      <c r="J30" s="23">
        <v>0</v>
      </c>
      <c r="K30" s="70"/>
    </row>
    <row r="31" spans="1:11" s="13" customFormat="1" ht="12.75">
      <c r="A31" s="62"/>
      <c r="B31" s="69"/>
      <c r="C31" s="17"/>
      <c r="D31" s="15"/>
      <c r="E31" s="19" t="s">
        <v>66</v>
      </c>
      <c r="F31" s="19" t="s">
        <v>42</v>
      </c>
      <c r="G31" s="15"/>
      <c r="H31" s="16"/>
      <c r="I31" s="16"/>
      <c r="J31" s="23">
        <v>0</v>
      </c>
      <c r="K31" s="70"/>
    </row>
    <row r="32" spans="1:11" s="13" customFormat="1" ht="12.75">
      <c r="A32" s="62"/>
      <c r="B32" s="69"/>
      <c r="C32" s="17"/>
      <c r="D32" s="15"/>
      <c r="E32" s="19" t="s">
        <v>51</v>
      </c>
      <c r="F32" s="19" t="s">
        <v>52</v>
      </c>
      <c r="G32" s="15"/>
      <c r="H32" s="16"/>
      <c r="I32" s="16"/>
      <c r="J32" s="23">
        <v>0</v>
      </c>
      <c r="K32" s="70"/>
    </row>
    <row r="33" spans="1:11" s="13" customFormat="1" ht="12.75">
      <c r="A33" s="62"/>
      <c r="B33" s="69"/>
      <c r="C33" s="17"/>
      <c r="D33" s="15"/>
      <c r="E33" s="19" t="s">
        <v>67</v>
      </c>
      <c r="F33" s="19" t="s">
        <v>53</v>
      </c>
      <c r="G33" s="15"/>
      <c r="H33" s="16"/>
      <c r="I33" s="16"/>
      <c r="J33" s="23">
        <v>0</v>
      </c>
      <c r="K33" s="70"/>
    </row>
    <row r="34" spans="1:11" s="13" customFormat="1" ht="12.75">
      <c r="A34" s="62"/>
      <c r="B34" s="69"/>
      <c r="C34" s="17"/>
      <c r="D34" s="15"/>
      <c r="E34" s="19" t="s">
        <v>68</v>
      </c>
      <c r="F34" s="19" t="s">
        <v>70</v>
      </c>
      <c r="G34" s="15"/>
      <c r="H34" s="16"/>
      <c r="I34" s="16"/>
      <c r="J34" s="23">
        <v>0</v>
      </c>
      <c r="K34" s="70"/>
    </row>
    <row r="35" spans="1:11" s="13" customFormat="1" ht="12.75">
      <c r="A35" s="62"/>
      <c r="B35" s="69"/>
      <c r="C35" s="20"/>
      <c r="D35" s="21"/>
      <c r="E35" s="99" t="s">
        <v>69</v>
      </c>
      <c r="F35" s="99" t="s">
        <v>54</v>
      </c>
      <c r="G35" s="21"/>
      <c r="H35" s="22"/>
      <c r="I35" s="22"/>
      <c r="J35" s="100">
        <v>0</v>
      </c>
      <c r="K35" s="70"/>
    </row>
    <row r="36" spans="1:11" s="13" customFormat="1" ht="7.5" customHeight="1" thickBot="1">
      <c r="A36" s="62"/>
      <c r="B36" s="71"/>
      <c r="C36" s="72"/>
      <c r="D36" s="72"/>
      <c r="E36" s="72"/>
      <c r="F36" s="72"/>
      <c r="G36" s="72"/>
      <c r="H36" s="72"/>
      <c r="I36" s="72"/>
      <c r="J36" s="72"/>
      <c r="K36" s="73"/>
    </row>
    <row r="37" spans="1:5" s="13" customFormat="1" ht="13.5" thickBot="1">
      <c r="A37" s="62"/>
      <c r="E37" s="89"/>
    </row>
    <row r="38" spans="1:11" s="13" customFormat="1" ht="7.5" customHeight="1">
      <c r="A38" s="62"/>
      <c r="B38" s="63"/>
      <c r="C38" s="64"/>
      <c r="D38" s="64"/>
      <c r="E38" s="64"/>
      <c r="F38" s="64"/>
      <c r="G38" s="64"/>
      <c r="H38" s="64"/>
      <c r="I38" s="64"/>
      <c r="J38" s="64"/>
      <c r="K38" s="65"/>
    </row>
    <row r="39" spans="1:11" s="13" customFormat="1" ht="18" customHeight="1">
      <c r="A39" s="62"/>
      <c r="B39" s="69"/>
      <c r="C39" s="182" t="str">
        <f>CONCATENATE("Fair Value of ",'Accounts &amp; Parameters'!E62," Assets and Liabilities on ",'Accounts &amp; Parameters'!E74,"")</f>
        <v>Fair Value of Palmer's Organic Power Supplements Assets and Liabilities on December 31, 2012</v>
      </c>
      <c r="D39" s="182"/>
      <c r="E39" s="182"/>
      <c r="F39" s="182"/>
      <c r="G39" s="182"/>
      <c r="H39" s="182"/>
      <c r="I39" s="182"/>
      <c r="J39" s="182"/>
      <c r="K39" s="70"/>
    </row>
    <row r="40" spans="1:11" s="13" customFormat="1" ht="18" customHeight="1">
      <c r="A40" s="62"/>
      <c r="B40" s="69"/>
      <c r="C40" s="182"/>
      <c r="D40" s="182"/>
      <c r="E40" s="182"/>
      <c r="F40" s="182"/>
      <c r="G40" s="182"/>
      <c r="H40" s="182"/>
      <c r="I40" s="182"/>
      <c r="J40" s="182"/>
      <c r="K40" s="70"/>
    </row>
    <row r="41" spans="2:11" s="54" customFormat="1" ht="15.75" customHeight="1">
      <c r="B41" s="66"/>
      <c r="C41" s="180"/>
      <c r="D41" s="180"/>
      <c r="E41" s="180"/>
      <c r="F41" s="180"/>
      <c r="G41" s="180"/>
      <c r="H41" s="180"/>
      <c r="I41" s="67"/>
      <c r="J41" s="154" t="str">
        <f>E75</f>
        <v>31-Dec-12</v>
      </c>
      <c r="K41" s="68"/>
    </row>
    <row r="42" spans="2:11" s="54" customFormat="1" ht="13.5" customHeight="1">
      <c r="B42" s="66"/>
      <c r="C42" s="156"/>
      <c r="D42" s="156"/>
      <c r="E42" s="156"/>
      <c r="F42" s="156"/>
      <c r="G42" s="156"/>
      <c r="H42" s="156"/>
      <c r="I42" s="67"/>
      <c r="J42" s="181" t="s">
        <v>74</v>
      </c>
      <c r="K42" s="68"/>
    </row>
    <row r="43" spans="1:11" s="13" customFormat="1" ht="12.75">
      <c r="A43" s="62"/>
      <c r="B43" s="69"/>
      <c r="C43" s="18" t="s">
        <v>35</v>
      </c>
      <c r="D43" s="15"/>
      <c r="E43" s="15"/>
      <c r="F43" s="15"/>
      <c r="G43" s="15"/>
      <c r="H43" s="15"/>
      <c r="I43" s="15"/>
      <c r="J43" s="181"/>
      <c r="K43" s="70"/>
    </row>
    <row r="44" spans="1:11" s="13" customFormat="1" ht="12.75">
      <c r="A44" s="62"/>
      <c r="B44" s="69"/>
      <c r="C44" s="15"/>
      <c r="D44" s="19" t="s">
        <v>1</v>
      </c>
      <c r="F44" s="15"/>
      <c r="G44" s="15"/>
      <c r="H44" s="15"/>
      <c r="I44" s="15"/>
      <c r="J44" s="34">
        <f>3000</f>
        <v>3000</v>
      </c>
      <c r="K44" s="70"/>
    </row>
    <row r="45" spans="1:11" s="13" customFormat="1" ht="12.75">
      <c r="A45" s="62"/>
      <c r="B45" s="69"/>
      <c r="C45" s="15"/>
      <c r="D45" s="15" t="s">
        <v>23</v>
      </c>
      <c r="F45" s="15"/>
      <c r="G45" s="15"/>
      <c r="H45" s="15"/>
      <c r="I45" s="15"/>
      <c r="J45" s="34">
        <v>1000</v>
      </c>
      <c r="K45" s="70"/>
    </row>
    <row r="46" spans="1:11" s="13" customFormat="1" ht="12.75">
      <c r="A46" s="62"/>
      <c r="B46" s="69"/>
      <c r="C46" s="15"/>
      <c r="D46" s="15" t="s">
        <v>24</v>
      </c>
      <c r="F46" s="15"/>
      <c r="G46" s="15"/>
      <c r="H46" s="15"/>
      <c r="I46" s="15"/>
      <c r="J46" s="34">
        <v>1200</v>
      </c>
      <c r="K46" s="70"/>
    </row>
    <row r="47" spans="1:11" s="13" customFormat="1" ht="12.75">
      <c r="A47" s="62"/>
      <c r="B47" s="69"/>
      <c r="C47" s="15"/>
      <c r="D47" s="19" t="s">
        <v>64</v>
      </c>
      <c r="F47" s="15"/>
      <c r="G47" s="15"/>
      <c r="H47" s="15"/>
      <c r="I47" s="15"/>
      <c r="J47" s="34">
        <v>500</v>
      </c>
      <c r="K47" s="70"/>
    </row>
    <row r="48" spans="1:11" s="13" customFormat="1" ht="12.75">
      <c r="A48" s="62"/>
      <c r="B48" s="69"/>
      <c r="C48" s="15"/>
      <c r="D48" s="19" t="s">
        <v>145</v>
      </c>
      <c r="G48" s="15"/>
      <c r="H48" s="15"/>
      <c r="I48" s="15"/>
      <c r="J48" s="34">
        <v>12000</v>
      </c>
      <c r="K48" s="70"/>
    </row>
    <row r="49" spans="1:15" s="13" customFormat="1" ht="12.75">
      <c r="A49" s="62"/>
      <c r="B49" s="69"/>
      <c r="C49" s="15"/>
      <c r="D49" s="19" t="s">
        <v>146</v>
      </c>
      <c r="G49" s="15"/>
      <c r="H49" s="15"/>
      <c r="I49" s="15"/>
      <c r="J49" s="34">
        <v>10000</v>
      </c>
      <c r="K49" s="70"/>
      <c r="N49" s="162"/>
      <c r="O49" s="162"/>
    </row>
    <row r="50" spans="1:11" s="13" customFormat="1" ht="12.75">
      <c r="A50" s="62"/>
      <c r="B50" s="69"/>
      <c r="C50" s="15"/>
      <c r="D50" s="15"/>
      <c r="E50" s="19" t="s">
        <v>38</v>
      </c>
      <c r="F50" s="19"/>
      <c r="G50" s="15"/>
      <c r="H50" s="15"/>
      <c r="I50" s="15"/>
      <c r="J50" s="150">
        <f>SUM(J44:J49)</f>
        <v>27700</v>
      </c>
      <c r="K50" s="70"/>
    </row>
    <row r="51" spans="1:11" s="13" customFormat="1" ht="12.75">
      <c r="A51" s="62"/>
      <c r="B51" s="69"/>
      <c r="C51" s="15"/>
      <c r="D51" s="15"/>
      <c r="E51" s="19"/>
      <c r="F51" s="19"/>
      <c r="G51" s="15"/>
      <c r="H51" s="15"/>
      <c r="I51" s="15"/>
      <c r="J51" s="34"/>
      <c r="K51" s="70"/>
    </row>
    <row r="52" spans="1:11" s="13" customFormat="1" ht="12.75">
      <c r="A52" s="62"/>
      <c r="B52" s="69"/>
      <c r="C52" s="18" t="s">
        <v>34</v>
      </c>
      <c r="D52" s="15"/>
      <c r="E52" s="15"/>
      <c r="F52" s="15"/>
      <c r="G52" s="15"/>
      <c r="H52" s="15"/>
      <c r="I52" s="15"/>
      <c r="J52" s="34"/>
      <c r="K52" s="70"/>
    </row>
    <row r="53" spans="1:11" s="13" customFormat="1" ht="12.75">
      <c r="A53" s="62"/>
      <c r="B53" s="69"/>
      <c r="C53" s="15"/>
      <c r="D53" s="15" t="s">
        <v>15</v>
      </c>
      <c r="G53" s="15"/>
      <c r="H53" s="15"/>
      <c r="I53" s="15"/>
      <c r="J53" s="34">
        <v>1500</v>
      </c>
      <c r="K53" s="70"/>
    </row>
    <row r="54" spans="1:11" s="13" customFormat="1" ht="12.75">
      <c r="A54" s="62"/>
      <c r="B54" s="69"/>
      <c r="C54" s="15"/>
      <c r="D54" s="19" t="s">
        <v>124</v>
      </c>
      <c r="G54" s="15"/>
      <c r="H54" s="15"/>
      <c r="I54" s="15"/>
      <c r="J54" s="34">
        <v>600</v>
      </c>
      <c r="K54" s="70"/>
    </row>
    <row r="55" spans="1:11" s="13" customFormat="1" ht="12.75">
      <c r="A55" s="62"/>
      <c r="B55" s="69"/>
      <c r="C55" s="15"/>
      <c r="D55" s="19" t="s">
        <v>126</v>
      </c>
      <c r="G55" s="15"/>
      <c r="H55" s="15"/>
      <c r="I55" s="15"/>
      <c r="J55" s="34">
        <v>1300</v>
      </c>
      <c r="K55" s="70"/>
    </row>
    <row r="56" spans="1:11" s="13" customFormat="1" ht="12.75">
      <c r="A56" s="62"/>
      <c r="B56" s="69"/>
      <c r="C56" s="15"/>
      <c r="D56" s="15"/>
      <c r="E56" s="19" t="s">
        <v>38</v>
      </c>
      <c r="G56" s="15"/>
      <c r="H56" s="15"/>
      <c r="I56" s="15"/>
      <c r="J56" s="150">
        <f>SUM(J53:J55)</f>
        <v>3400</v>
      </c>
      <c r="K56" s="70"/>
    </row>
    <row r="57" spans="1:11" s="13" customFormat="1" ht="12.75">
      <c r="A57" s="62"/>
      <c r="B57" s="69"/>
      <c r="C57" s="15"/>
      <c r="D57" s="15"/>
      <c r="E57" s="19"/>
      <c r="G57" s="15"/>
      <c r="H57" s="15"/>
      <c r="I57" s="15"/>
      <c r="J57" s="34"/>
      <c r="K57" s="70"/>
    </row>
    <row r="58" spans="1:11" s="13" customFormat="1" ht="13.5" thickBot="1">
      <c r="A58" s="62"/>
      <c r="B58" s="69"/>
      <c r="C58" s="18" t="s">
        <v>148</v>
      </c>
      <c r="D58" s="15"/>
      <c r="E58" s="15"/>
      <c r="F58" s="15"/>
      <c r="G58" s="15"/>
      <c r="H58" s="15"/>
      <c r="I58" s="15"/>
      <c r="J58" s="155">
        <f>J50-J56</f>
        <v>24300</v>
      </c>
      <c r="K58" s="70"/>
    </row>
    <row r="59" spans="1:11" s="13" customFormat="1" ht="7.5" customHeight="1" thickBot="1" thickTop="1">
      <c r="A59" s="62"/>
      <c r="B59" s="71"/>
      <c r="C59" s="72"/>
      <c r="D59" s="72"/>
      <c r="E59" s="72"/>
      <c r="F59" s="72"/>
      <c r="G59" s="72"/>
      <c r="H59" s="72"/>
      <c r="I59" s="72"/>
      <c r="J59" s="72"/>
      <c r="K59" s="73"/>
    </row>
    <row r="60" s="13" customFormat="1" ht="12.75" hidden="1">
      <c r="A60" s="62"/>
    </row>
    <row r="61" spans="1:7" s="13" customFormat="1" ht="12.75" hidden="1">
      <c r="A61" s="62"/>
      <c r="D61" s="79" t="s">
        <v>36</v>
      </c>
      <c r="E61" s="80"/>
      <c r="F61" s="80"/>
      <c r="G61" s="81"/>
    </row>
    <row r="62" spans="1:7" s="13" customFormat="1" ht="12.75" hidden="1">
      <c r="A62" s="62"/>
      <c r="D62" s="14"/>
      <c r="E62" s="19" t="s">
        <v>142</v>
      </c>
      <c r="F62" s="18"/>
      <c r="G62" s="82"/>
    </row>
    <row r="63" spans="1:7" s="13" customFormat="1" ht="12.75" hidden="1">
      <c r="A63" s="62"/>
      <c r="D63" s="14"/>
      <c r="E63" s="19" t="s">
        <v>147</v>
      </c>
      <c r="F63" s="18"/>
      <c r="G63" s="82"/>
    </row>
    <row r="64" spans="1:7" s="13" customFormat="1" ht="12.75" hidden="1">
      <c r="A64" s="62"/>
      <c r="D64" s="14"/>
      <c r="E64" s="19" t="s">
        <v>143</v>
      </c>
      <c r="F64" s="18"/>
      <c r="G64" s="82"/>
    </row>
    <row r="65" spans="1:7" s="13" customFormat="1" ht="12.75" hidden="1">
      <c r="A65" s="62"/>
      <c r="D65" s="14"/>
      <c r="E65" s="19" t="s">
        <v>144</v>
      </c>
      <c r="F65" s="18"/>
      <c r="G65" s="82"/>
    </row>
    <row r="66" spans="1:7" s="13" customFormat="1" ht="12.75" hidden="1">
      <c r="A66" s="62"/>
      <c r="D66" s="14"/>
      <c r="E66" s="19" t="s">
        <v>73</v>
      </c>
      <c r="F66" s="18"/>
      <c r="G66" s="82"/>
    </row>
    <row r="67" spans="1:7" s="13" customFormat="1" ht="12.75" hidden="1">
      <c r="A67" s="62"/>
      <c r="D67" s="14"/>
      <c r="E67" s="19" t="s">
        <v>139</v>
      </c>
      <c r="F67" s="18"/>
      <c r="G67" s="82"/>
    </row>
    <row r="68" spans="1:7" s="13" customFormat="1" ht="12.75" hidden="1">
      <c r="A68" s="62"/>
      <c r="D68" s="14"/>
      <c r="E68" s="19" t="s">
        <v>138</v>
      </c>
      <c r="F68" s="18"/>
      <c r="G68" s="82"/>
    </row>
    <row r="69" spans="1:7" s="13" customFormat="1" ht="12.75" hidden="1">
      <c r="A69" s="62"/>
      <c r="D69" s="14"/>
      <c r="E69" s="19" t="s">
        <v>28</v>
      </c>
      <c r="F69" s="18"/>
      <c r="G69" s="82"/>
    </row>
    <row r="70" spans="1:7" s="13" customFormat="1" ht="12.75" hidden="1">
      <c r="A70" s="62"/>
      <c r="D70" s="14"/>
      <c r="E70" s="19" t="s">
        <v>140</v>
      </c>
      <c r="F70" s="18"/>
      <c r="G70" s="82"/>
    </row>
    <row r="71" spans="1:7" s="13" customFormat="1" ht="12.75" hidden="1">
      <c r="A71" s="62"/>
      <c r="D71" s="14"/>
      <c r="E71" s="83">
        <v>2011</v>
      </c>
      <c r="F71" s="18"/>
      <c r="G71" s="82"/>
    </row>
    <row r="72" spans="1:7" s="13" customFormat="1" ht="12.75" hidden="1">
      <c r="A72" s="62"/>
      <c r="D72" s="14"/>
      <c r="E72" s="83">
        <v>2012</v>
      </c>
      <c r="F72" s="18"/>
      <c r="G72" s="82"/>
    </row>
    <row r="73" spans="1:7" s="13" customFormat="1" ht="12.75" hidden="1">
      <c r="A73" s="62"/>
      <c r="D73" s="14"/>
      <c r="E73" s="84" t="s">
        <v>57</v>
      </c>
      <c r="F73" s="18"/>
      <c r="G73" s="82"/>
    </row>
    <row r="74" spans="1:7" s="13" customFormat="1" ht="12.75" hidden="1">
      <c r="A74" s="62"/>
      <c r="D74" s="14"/>
      <c r="E74" s="84" t="s">
        <v>60</v>
      </c>
      <c r="F74" s="18"/>
      <c r="G74" s="82"/>
    </row>
    <row r="75" spans="1:7" s="13" customFormat="1" ht="12.75" hidden="1">
      <c r="A75" s="62"/>
      <c r="D75" s="14"/>
      <c r="E75" s="84" t="s">
        <v>59</v>
      </c>
      <c r="F75" s="18"/>
      <c r="G75" s="82"/>
    </row>
    <row r="76" spans="1:7" s="13" customFormat="1" ht="12.75" hidden="1">
      <c r="A76" s="62"/>
      <c r="D76" s="85"/>
      <c r="E76" s="86" t="s">
        <v>58</v>
      </c>
      <c r="F76" s="87"/>
      <c r="G76" s="88"/>
    </row>
    <row r="77" spans="1:5" s="13" customFormat="1" ht="12.75" hidden="1">
      <c r="A77" s="62"/>
      <c r="E77" s="89"/>
    </row>
    <row r="78" spans="1:5" s="13" customFormat="1" ht="12.75" hidden="1">
      <c r="A78" s="62"/>
      <c r="E78" s="89"/>
    </row>
    <row r="79" s="13" customFormat="1" ht="12.75" hidden="1">
      <c r="A79" s="62"/>
    </row>
    <row r="80" s="13" customFormat="1" ht="12.75" hidden="1">
      <c r="A80" s="62"/>
    </row>
    <row r="81" s="13" customFormat="1" ht="12.75">
      <c r="A81" s="62"/>
    </row>
    <row r="82" s="13" customFormat="1" ht="12.75">
      <c r="A82" s="62"/>
    </row>
    <row r="83" s="13" customFormat="1" ht="12.75">
      <c r="A83" s="62"/>
    </row>
    <row r="84" s="13" customFormat="1" ht="12.75">
      <c r="A84" s="62"/>
    </row>
    <row r="85" s="13" customFormat="1" ht="12.75">
      <c r="A85" s="62"/>
    </row>
    <row r="86" s="13" customFormat="1" ht="12.75">
      <c r="A86" s="62"/>
    </row>
    <row r="87" s="13" customFormat="1" ht="12.75">
      <c r="A87" s="62"/>
    </row>
    <row r="88" s="13" customFormat="1" ht="12.75">
      <c r="A88" s="62"/>
    </row>
    <row r="89" s="13" customFormat="1" ht="12.75">
      <c r="A89" s="62"/>
    </row>
    <row r="90" s="13" customFormat="1" ht="12.75">
      <c r="A90" s="62"/>
    </row>
    <row r="91" s="13" customFormat="1" ht="12.75">
      <c r="A91" s="62"/>
    </row>
    <row r="92" s="13" customFormat="1" ht="12.75">
      <c r="A92" s="62"/>
    </row>
    <row r="93" s="13" customFormat="1" ht="12.75">
      <c r="A93" s="62"/>
    </row>
    <row r="94" s="13" customFormat="1" ht="12.75">
      <c r="A94" s="62"/>
    </row>
    <row r="95" s="13" customFormat="1" ht="12.75">
      <c r="A95" s="62"/>
    </row>
    <row r="96" s="13" customFormat="1" ht="12.75">
      <c r="A96" s="62"/>
    </row>
    <row r="97" s="13" customFormat="1" ht="12.75">
      <c r="A97" s="62"/>
    </row>
    <row r="98" s="13" customFormat="1" ht="12.75">
      <c r="A98" s="62"/>
    </row>
    <row r="99" s="13" customFormat="1" ht="12.75">
      <c r="A99" s="62"/>
    </row>
    <row r="100" s="13" customFormat="1" ht="12.75">
      <c r="A100" s="62"/>
    </row>
    <row r="101" s="13" customFormat="1" ht="12.75">
      <c r="A101" s="62"/>
    </row>
  </sheetData>
  <mergeCells count="7">
    <mergeCell ref="C41:H41"/>
    <mergeCell ref="J42:J43"/>
    <mergeCell ref="C39:J40"/>
    <mergeCell ref="C5:H5"/>
    <mergeCell ref="C3:J3"/>
    <mergeCell ref="J6:J7"/>
    <mergeCell ref="C4:J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146"/>
  <sheetViews>
    <sheetView workbookViewId="0" topLeftCell="A1"/>
  </sheetViews>
  <sheetFormatPr defaultColWidth="9.140625" defaultRowHeight="12.75"/>
  <cols>
    <col min="1" max="1" width="3.7109375" style="0" customWidth="1"/>
    <col min="2" max="2" width="1.421875" style="33" customWidth="1"/>
    <col min="3" max="3" width="7.140625" style="33" customWidth="1"/>
    <col min="4" max="4" width="8.421875" style="25" customWidth="1"/>
    <col min="5" max="5" width="1.421875" style="25" customWidth="1"/>
    <col min="6" max="6" width="2.28125" style="0" customWidth="1"/>
    <col min="7" max="7" width="26.7109375" style="0" customWidth="1"/>
    <col min="8" max="8" width="1.421875" style="0" customWidth="1"/>
    <col min="9" max="9" width="9.140625" style="0" customWidth="1"/>
    <col min="10" max="10" width="12.57421875" style="0" customWidth="1"/>
    <col min="11" max="11" width="1.421875" style="33" customWidth="1"/>
    <col min="12" max="12" width="2.8515625" style="0" customWidth="1"/>
  </cols>
  <sheetData>
    <row r="1" spans="1:4" s="33" customFormat="1" ht="10.5" customHeight="1" thickBot="1">
      <c r="A1" s="132"/>
      <c r="C1" s="74"/>
      <c r="D1" s="74"/>
    </row>
    <row r="2" spans="2:11" s="33" customFormat="1" ht="7.5" customHeight="1">
      <c r="B2" s="39"/>
      <c r="C2" s="55"/>
      <c r="D2" s="76"/>
      <c r="E2" s="76"/>
      <c r="F2" s="55"/>
      <c r="G2" s="55"/>
      <c r="H2" s="55"/>
      <c r="I2" s="55"/>
      <c r="J2" s="55"/>
      <c r="K2" s="42"/>
    </row>
    <row r="3" spans="2:11" s="33" customFormat="1" ht="18.75" customHeight="1">
      <c r="B3" s="43"/>
      <c r="C3" s="61"/>
      <c r="D3" s="182" t="str">
        <f>CONCATENATE('Accounts &amp; Parameters'!$E$66,'Accounts &amp; Parameters'!$E$72," Entries")</f>
        <v>Bryan's Health and Fitness 2012 Entries</v>
      </c>
      <c r="E3" s="182"/>
      <c r="F3" s="182"/>
      <c r="G3" s="182"/>
      <c r="H3" s="182"/>
      <c r="I3" s="182"/>
      <c r="J3" s="182"/>
      <c r="K3" s="44"/>
    </row>
    <row r="4" spans="2:12" s="33" customFormat="1" ht="12.75">
      <c r="B4" s="43"/>
      <c r="C4" s="61"/>
      <c r="D4" s="160"/>
      <c r="E4" s="160"/>
      <c r="F4" s="37"/>
      <c r="G4" s="37"/>
      <c r="H4" s="37"/>
      <c r="I4" s="189" t="str">
        <f>CONCATENATE("Amounts in ",'Accounts &amp; Parameters'!E69)</f>
        <v>Amounts in Dollars</v>
      </c>
      <c r="J4" s="189"/>
      <c r="K4" s="44"/>
      <c r="L4" s="157"/>
    </row>
    <row r="5" spans="2:12" s="33" customFormat="1" ht="13.5" thickBot="1">
      <c r="B5" s="43"/>
      <c r="C5" s="191" t="s">
        <v>108</v>
      </c>
      <c r="D5" s="191"/>
      <c r="E5" s="160"/>
      <c r="F5" s="191" t="s">
        <v>27</v>
      </c>
      <c r="G5" s="191"/>
      <c r="H5" s="160"/>
      <c r="I5" s="190"/>
      <c r="J5" s="190"/>
      <c r="K5" s="44"/>
      <c r="L5" s="75"/>
    </row>
    <row r="6" spans="2:12" s="33" customFormat="1" ht="12.75">
      <c r="B6" s="43"/>
      <c r="C6" s="118" t="s">
        <v>107</v>
      </c>
      <c r="D6" s="160"/>
      <c r="E6" s="160"/>
      <c r="F6" s="160"/>
      <c r="G6" s="160"/>
      <c r="H6" s="160"/>
      <c r="I6" s="158"/>
      <c r="J6" s="158"/>
      <c r="K6" s="44"/>
      <c r="L6" s="75"/>
    </row>
    <row r="7" spans="2:12" s="33" customFormat="1" ht="15" customHeight="1">
      <c r="B7" s="43"/>
      <c r="C7" s="188" t="s">
        <v>78</v>
      </c>
      <c r="D7" s="188"/>
      <c r="E7" s="157"/>
      <c r="F7" s="77" t="s">
        <v>113</v>
      </c>
      <c r="G7" s="61"/>
      <c r="H7" s="61"/>
      <c r="I7" s="34"/>
      <c r="J7" s="34">
        <v>5000</v>
      </c>
      <c r="K7" s="44"/>
      <c r="L7" s="62"/>
    </row>
    <row r="8" spans="2:12" s="33" customFormat="1" ht="15" customHeight="1">
      <c r="B8" s="43"/>
      <c r="C8" s="188" t="s">
        <v>79</v>
      </c>
      <c r="D8" s="188"/>
      <c r="E8" s="157"/>
      <c r="F8" s="77" t="s">
        <v>88</v>
      </c>
      <c r="G8" s="61"/>
      <c r="H8" s="61"/>
      <c r="I8" s="34"/>
      <c r="J8" s="34">
        <v>18600</v>
      </c>
      <c r="K8" s="44"/>
      <c r="L8" s="62"/>
    </row>
    <row r="9" spans="2:12" s="33" customFormat="1" ht="15" customHeight="1">
      <c r="B9" s="43"/>
      <c r="C9" s="188" t="s">
        <v>80</v>
      </c>
      <c r="D9" s="188"/>
      <c r="E9" s="157"/>
      <c r="F9" s="77" t="s">
        <v>102</v>
      </c>
      <c r="G9" s="77"/>
      <c r="H9" s="61"/>
      <c r="I9" s="34"/>
      <c r="J9" s="34">
        <v>11000</v>
      </c>
      <c r="K9" s="44"/>
      <c r="L9" s="62"/>
    </row>
    <row r="10" spans="2:12" s="33" customFormat="1" ht="15" customHeight="1">
      <c r="B10" s="43"/>
      <c r="C10" s="188" t="s">
        <v>114</v>
      </c>
      <c r="D10" s="188"/>
      <c r="E10" s="157"/>
      <c r="F10" s="77" t="s">
        <v>83</v>
      </c>
      <c r="G10" s="77"/>
      <c r="H10" s="61"/>
      <c r="I10" s="34"/>
      <c r="J10" s="34">
        <v>8900</v>
      </c>
      <c r="K10" s="44"/>
      <c r="L10" s="62"/>
    </row>
    <row r="11" spans="2:12" s="33" customFormat="1" ht="15" customHeight="1">
      <c r="B11" s="43"/>
      <c r="C11" s="188" t="s">
        <v>81</v>
      </c>
      <c r="D11" s="188"/>
      <c r="E11" s="157"/>
      <c r="F11" s="77" t="s">
        <v>93</v>
      </c>
      <c r="G11" s="61"/>
      <c r="H11" s="61"/>
      <c r="I11" s="34"/>
      <c r="J11" s="34">
        <v>13200</v>
      </c>
      <c r="K11" s="44"/>
      <c r="L11" s="62"/>
    </row>
    <row r="12" spans="2:12" s="33" customFormat="1" ht="15" customHeight="1">
      <c r="B12" s="43"/>
      <c r="C12" s="188" t="s">
        <v>84</v>
      </c>
      <c r="D12" s="188"/>
      <c r="E12" s="157"/>
      <c r="F12" s="77" t="s">
        <v>100</v>
      </c>
      <c r="G12" s="61"/>
      <c r="H12" s="61"/>
      <c r="I12" s="34"/>
      <c r="J12" s="34">
        <v>65500</v>
      </c>
      <c r="K12" s="44"/>
      <c r="L12" s="62"/>
    </row>
    <row r="13" spans="2:12" s="33" customFormat="1" ht="15" customHeight="1">
      <c r="B13" s="43"/>
      <c r="C13" s="188" t="s">
        <v>85</v>
      </c>
      <c r="D13" s="188"/>
      <c r="E13" s="157"/>
      <c r="F13" s="77" t="s">
        <v>101</v>
      </c>
      <c r="G13" s="61"/>
      <c r="H13" s="61"/>
      <c r="I13" s="34"/>
      <c r="J13" s="34">
        <v>14400</v>
      </c>
      <c r="K13" s="44"/>
      <c r="L13" s="62"/>
    </row>
    <row r="14" spans="2:12" s="33" customFormat="1" ht="15" customHeight="1">
      <c r="B14" s="43"/>
      <c r="C14" s="188" t="s">
        <v>115</v>
      </c>
      <c r="D14" s="188"/>
      <c r="E14" s="157"/>
      <c r="F14" s="77" t="s">
        <v>103</v>
      </c>
      <c r="G14" s="61"/>
      <c r="H14" s="61"/>
      <c r="I14" s="34"/>
      <c r="J14" s="34"/>
      <c r="K14" s="44"/>
      <c r="L14" s="62"/>
    </row>
    <row r="15" spans="2:12" s="33" customFormat="1" ht="15" customHeight="1">
      <c r="B15" s="43"/>
      <c r="C15" s="188"/>
      <c r="D15" s="188"/>
      <c r="E15" s="157"/>
      <c r="F15" s="77"/>
      <c r="G15" s="77" t="s">
        <v>104</v>
      </c>
      <c r="H15" s="61"/>
      <c r="I15" s="34"/>
      <c r="J15" s="34">
        <v>13600</v>
      </c>
      <c r="K15" s="44"/>
      <c r="L15" s="62"/>
    </row>
    <row r="16" spans="2:12" s="33" customFormat="1" ht="15" customHeight="1">
      <c r="B16" s="43"/>
      <c r="C16" s="188"/>
      <c r="D16" s="188"/>
      <c r="E16" s="157"/>
      <c r="F16" s="77"/>
      <c r="G16" s="77" t="s">
        <v>105</v>
      </c>
      <c r="H16" s="61"/>
      <c r="I16" s="34"/>
      <c r="J16" s="149">
        <v>9200</v>
      </c>
      <c r="K16" s="44"/>
      <c r="L16" s="62"/>
    </row>
    <row r="17" spans="2:12" s="33" customFormat="1" ht="15" customHeight="1">
      <c r="B17" s="43"/>
      <c r="C17" s="157"/>
      <c r="D17" s="157"/>
      <c r="E17" s="157"/>
      <c r="F17" s="77"/>
      <c r="G17" s="77" t="s">
        <v>38</v>
      </c>
      <c r="H17" s="61"/>
      <c r="I17" s="34"/>
      <c r="J17" s="150">
        <f>SUM(J15:J16)</f>
        <v>22800</v>
      </c>
      <c r="K17" s="44"/>
      <c r="L17" s="62"/>
    </row>
    <row r="18" spans="2:12" s="33" customFormat="1" ht="15" customHeight="1">
      <c r="B18" s="43"/>
      <c r="C18" s="188" t="s">
        <v>116</v>
      </c>
      <c r="D18" s="188"/>
      <c r="E18" s="157"/>
      <c r="F18" s="77" t="s">
        <v>82</v>
      </c>
      <c r="G18" s="77"/>
      <c r="H18" s="61"/>
      <c r="I18" s="34"/>
      <c r="J18" s="34">
        <v>10500</v>
      </c>
      <c r="K18" s="44"/>
      <c r="L18" s="62"/>
    </row>
    <row r="19" spans="2:12" s="33" customFormat="1" ht="15" customHeight="1">
      <c r="B19" s="43"/>
      <c r="C19" s="188" t="s">
        <v>141</v>
      </c>
      <c r="D19" s="188"/>
      <c r="E19" s="157"/>
      <c r="F19" s="77" t="s">
        <v>127</v>
      </c>
      <c r="G19" s="77"/>
      <c r="H19" s="61"/>
      <c r="I19" s="34"/>
      <c r="J19" s="34">
        <v>10200</v>
      </c>
      <c r="K19" s="44"/>
      <c r="L19" s="62"/>
    </row>
    <row r="20" spans="2:12" s="33" customFormat="1" ht="15" customHeight="1">
      <c r="B20" s="43"/>
      <c r="C20" s="188" t="s">
        <v>86</v>
      </c>
      <c r="D20" s="188"/>
      <c r="E20" s="157"/>
      <c r="F20" s="77" t="s">
        <v>89</v>
      </c>
      <c r="G20" s="77"/>
      <c r="H20" s="61"/>
      <c r="I20" s="34"/>
      <c r="J20" s="34">
        <v>21400</v>
      </c>
      <c r="K20" s="44"/>
      <c r="L20" s="62"/>
    </row>
    <row r="21" spans="2:12" s="33" customFormat="1" ht="15" customHeight="1">
      <c r="B21" s="43"/>
      <c r="C21" s="188" t="s">
        <v>87</v>
      </c>
      <c r="D21" s="188"/>
      <c r="E21" s="157"/>
      <c r="F21" s="77" t="s">
        <v>90</v>
      </c>
      <c r="G21" s="77"/>
      <c r="H21" s="61"/>
      <c r="I21" s="34"/>
      <c r="J21" s="34">
        <v>1400</v>
      </c>
      <c r="K21" s="44"/>
      <c r="L21" s="62"/>
    </row>
    <row r="22" spans="2:12" s="33" customFormat="1" ht="15" customHeight="1">
      <c r="B22" s="43"/>
      <c r="C22" s="188" t="s">
        <v>96</v>
      </c>
      <c r="D22" s="188"/>
      <c r="E22" s="157"/>
      <c r="F22" s="77" t="s">
        <v>109</v>
      </c>
      <c r="G22" s="77"/>
      <c r="H22" s="61"/>
      <c r="I22" s="34"/>
      <c r="J22" s="34"/>
      <c r="K22" s="44"/>
      <c r="L22" s="62"/>
    </row>
    <row r="23" spans="2:12" s="33" customFormat="1" ht="15" customHeight="1">
      <c r="B23" s="43"/>
      <c r="C23" s="151"/>
      <c r="D23" s="157"/>
      <c r="E23" s="157"/>
      <c r="F23" s="77"/>
      <c r="G23" s="77" t="s">
        <v>91</v>
      </c>
      <c r="H23" s="61"/>
      <c r="I23" s="34"/>
      <c r="J23" s="34">
        <v>1600</v>
      </c>
      <c r="K23" s="44"/>
      <c r="L23" s="62"/>
    </row>
    <row r="24" spans="2:12" s="33" customFormat="1" ht="15" customHeight="1">
      <c r="B24" s="43"/>
      <c r="C24" s="151"/>
      <c r="D24" s="157"/>
      <c r="E24" s="157"/>
      <c r="F24" s="77"/>
      <c r="G24" s="77" t="s">
        <v>92</v>
      </c>
      <c r="H24" s="61"/>
      <c r="I24" s="34"/>
      <c r="J24" s="149">
        <v>800</v>
      </c>
      <c r="K24" s="44"/>
      <c r="L24" s="62"/>
    </row>
    <row r="25" spans="2:12" s="33" customFormat="1" ht="15" customHeight="1">
      <c r="B25" s="43"/>
      <c r="C25" s="151"/>
      <c r="D25" s="157"/>
      <c r="E25" s="157"/>
      <c r="F25" s="77"/>
      <c r="G25" s="77" t="s">
        <v>38</v>
      </c>
      <c r="H25" s="61"/>
      <c r="I25" s="34"/>
      <c r="J25" s="150">
        <f>SUM(J23:J24)</f>
        <v>2400</v>
      </c>
      <c r="K25" s="44"/>
      <c r="L25" s="62"/>
    </row>
    <row r="26" spans="2:12" s="33" customFormat="1" ht="15" customHeight="1">
      <c r="B26" s="43"/>
      <c r="C26" s="152" t="s">
        <v>106</v>
      </c>
      <c r="D26" s="157"/>
      <c r="E26" s="157"/>
      <c r="F26" s="77"/>
      <c r="G26" s="77"/>
      <c r="H26" s="61"/>
      <c r="I26" s="34"/>
      <c r="J26" s="34"/>
      <c r="K26" s="44"/>
      <c r="L26" s="62"/>
    </row>
    <row r="27" spans="2:12" s="33" customFormat="1" ht="15" customHeight="1">
      <c r="B27" s="43"/>
      <c r="C27" s="188" t="s">
        <v>98</v>
      </c>
      <c r="D27" s="188"/>
      <c r="E27" s="157"/>
      <c r="F27" s="77" t="s">
        <v>110</v>
      </c>
      <c r="G27" s="77"/>
      <c r="H27" s="61"/>
      <c r="I27" s="34"/>
      <c r="J27" s="34"/>
      <c r="K27" s="44"/>
      <c r="L27" s="62"/>
    </row>
    <row r="28" spans="2:12" s="33" customFormat="1" ht="15" customHeight="1">
      <c r="B28" s="43"/>
      <c r="C28" s="188"/>
      <c r="D28" s="188"/>
      <c r="E28" s="157"/>
      <c r="F28" s="77"/>
      <c r="G28" s="83" t="s">
        <v>94</v>
      </c>
      <c r="H28" s="61"/>
      <c r="I28" s="34"/>
      <c r="J28" s="34">
        <v>12000</v>
      </c>
      <c r="K28" s="44"/>
      <c r="L28" s="62"/>
    </row>
    <row r="29" spans="2:12" s="33" customFormat="1" ht="15" customHeight="1">
      <c r="B29" s="43"/>
      <c r="C29" s="188"/>
      <c r="D29" s="188"/>
      <c r="E29" s="157"/>
      <c r="F29" s="77"/>
      <c r="G29" s="77" t="s">
        <v>95</v>
      </c>
      <c r="H29" s="61"/>
      <c r="I29" s="34"/>
      <c r="J29" s="149">
        <v>24000</v>
      </c>
      <c r="K29" s="44"/>
      <c r="L29" s="62"/>
    </row>
    <row r="30" spans="2:12" s="33" customFormat="1" ht="15" customHeight="1">
      <c r="B30" s="43"/>
      <c r="C30" s="157"/>
      <c r="D30" s="157"/>
      <c r="E30" s="157"/>
      <c r="F30" s="77"/>
      <c r="G30" s="77" t="s">
        <v>38</v>
      </c>
      <c r="H30" s="61"/>
      <c r="I30" s="34"/>
      <c r="J30" s="150">
        <f>SUM(J28:J29)</f>
        <v>36000</v>
      </c>
      <c r="K30" s="44"/>
      <c r="L30" s="62"/>
    </row>
    <row r="31" spans="2:12" s="33" customFormat="1" ht="15" customHeight="1">
      <c r="B31" s="43"/>
      <c r="C31" s="188" t="s">
        <v>112</v>
      </c>
      <c r="D31" s="188"/>
      <c r="E31" s="157"/>
      <c r="F31" s="77" t="s">
        <v>97</v>
      </c>
      <c r="G31" s="61"/>
      <c r="H31" s="61"/>
      <c r="I31" s="34"/>
      <c r="J31" s="34">
        <v>10000</v>
      </c>
      <c r="K31" s="44"/>
      <c r="L31" s="62"/>
    </row>
    <row r="32" spans="2:12" s="33" customFormat="1" ht="15" customHeight="1">
      <c r="B32" s="43"/>
      <c r="C32" s="188" t="s">
        <v>117</v>
      </c>
      <c r="D32" s="188"/>
      <c r="E32" s="157"/>
      <c r="F32" s="77" t="s">
        <v>111</v>
      </c>
      <c r="G32" s="61"/>
      <c r="H32" s="61"/>
      <c r="I32" s="34"/>
      <c r="J32" s="34">
        <f>64000</f>
        <v>64000</v>
      </c>
      <c r="K32" s="44"/>
      <c r="L32" s="62"/>
    </row>
    <row r="33" spans="2:12" s="33" customFormat="1" ht="15" customHeight="1">
      <c r="B33" s="43"/>
      <c r="C33" s="188" t="s">
        <v>128</v>
      </c>
      <c r="D33" s="188"/>
      <c r="E33" s="157"/>
      <c r="F33" s="77" t="s">
        <v>99</v>
      </c>
      <c r="G33" s="61"/>
      <c r="H33" s="61"/>
      <c r="I33" s="34"/>
      <c r="J33" s="34">
        <v>11100</v>
      </c>
      <c r="K33" s="44"/>
      <c r="L33" s="62"/>
    </row>
    <row r="34" spans="2:11" s="33" customFormat="1" ht="13.5" thickBot="1">
      <c r="B34" s="45"/>
      <c r="C34" s="58"/>
      <c r="D34" s="46"/>
      <c r="E34" s="46"/>
      <c r="F34" s="58"/>
      <c r="G34" s="58"/>
      <c r="H34" s="58"/>
      <c r="I34" s="58"/>
      <c r="J34" s="58"/>
      <c r="K34" s="49"/>
    </row>
    <row r="35" spans="4:5" s="33" customFormat="1" ht="7.5" customHeight="1">
      <c r="D35" s="74"/>
      <c r="E35" s="74"/>
    </row>
    <row r="36" spans="4:5" s="33" customFormat="1" ht="12.75">
      <c r="D36" s="74"/>
      <c r="E36" s="74"/>
    </row>
    <row r="37" spans="4:5" s="33" customFormat="1" ht="12.75">
      <c r="D37" s="74"/>
      <c r="E37" s="74"/>
    </row>
    <row r="38" spans="4:5" s="33" customFormat="1" ht="12.75">
      <c r="D38" s="74"/>
      <c r="E38" s="74"/>
    </row>
    <row r="39" spans="4:5" s="33" customFormat="1" ht="12.75">
      <c r="D39" s="74"/>
      <c r="E39" s="74"/>
    </row>
    <row r="40" spans="4:5" s="33" customFormat="1" ht="12.75">
      <c r="D40" s="74"/>
      <c r="E40" s="74"/>
    </row>
    <row r="41" spans="4:5" s="33" customFormat="1" ht="12.75">
      <c r="D41" s="74"/>
      <c r="E41" s="74"/>
    </row>
    <row r="42" spans="4:5" s="33" customFormat="1" ht="12.75">
      <c r="D42" s="74"/>
      <c r="E42" s="74"/>
    </row>
    <row r="43" spans="4:5" s="33" customFormat="1" ht="12.75">
      <c r="D43" s="74"/>
      <c r="E43" s="74"/>
    </row>
    <row r="44" spans="4:5" s="33" customFormat="1" ht="12.75">
      <c r="D44" s="74"/>
      <c r="E44" s="74"/>
    </row>
    <row r="45" spans="4:5" s="33" customFormat="1" ht="12.75">
      <c r="D45" s="74"/>
      <c r="E45" s="74"/>
    </row>
    <row r="46" spans="4:5" s="33" customFormat="1" ht="12.75">
      <c r="D46" s="74"/>
      <c r="E46" s="74"/>
    </row>
    <row r="47" spans="4:5" s="33" customFormat="1" ht="12.75">
      <c r="D47" s="74"/>
      <c r="E47" s="74"/>
    </row>
    <row r="48" spans="4:5" s="33" customFormat="1" ht="12.75">
      <c r="D48" s="74"/>
      <c r="E48" s="74"/>
    </row>
    <row r="49" spans="4:5" s="33" customFormat="1" ht="12.75">
      <c r="D49" s="74"/>
      <c r="E49" s="74"/>
    </row>
    <row r="50" spans="4:5" s="33" customFormat="1" ht="12.75">
      <c r="D50" s="74"/>
      <c r="E50" s="74"/>
    </row>
    <row r="51" spans="4:5" s="33" customFormat="1" ht="12.75">
      <c r="D51" s="74"/>
      <c r="E51" s="74"/>
    </row>
    <row r="52" spans="4:5" s="33" customFormat="1" ht="12.75">
      <c r="D52" s="74"/>
      <c r="E52" s="74"/>
    </row>
    <row r="53" spans="4:5" s="33" customFormat="1" ht="12.75">
      <c r="D53" s="74"/>
      <c r="E53" s="74"/>
    </row>
    <row r="54" spans="4:5" s="33" customFormat="1" ht="12.75">
      <c r="D54" s="74"/>
      <c r="E54" s="74"/>
    </row>
    <row r="55" spans="4:5" s="33" customFormat="1" ht="12.75">
      <c r="D55" s="74"/>
      <c r="E55" s="74"/>
    </row>
    <row r="56" spans="4:5" s="33" customFormat="1" ht="12.75">
      <c r="D56" s="74"/>
      <c r="E56" s="74"/>
    </row>
    <row r="57" spans="4:5" s="33" customFormat="1" ht="12.75">
      <c r="D57" s="74"/>
      <c r="E57" s="74"/>
    </row>
    <row r="58" spans="4:5" s="33" customFormat="1" ht="12.75">
      <c r="D58" s="74"/>
      <c r="E58" s="74"/>
    </row>
    <row r="59" spans="4:5" s="33" customFormat="1" ht="12.75">
      <c r="D59" s="74"/>
      <c r="E59" s="74"/>
    </row>
    <row r="60" spans="4:5" s="33" customFormat="1" ht="12.75">
      <c r="D60" s="74"/>
      <c r="E60" s="74"/>
    </row>
    <row r="61" spans="4:5" s="33" customFormat="1" ht="12.75">
      <c r="D61" s="74"/>
      <c r="E61" s="74"/>
    </row>
    <row r="62" spans="4:5" s="33" customFormat="1" ht="12.75">
      <c r="D62" s="74"/>
      <c r="E62" s="74"/>
    </row>
    <row r="63" spans="4:5" s="33" customFormat="1" ht="12.75">
      <c r="D63" s="74"/>
      <c r="E63" s="74"/>
    </row>
    <row r="64" spans="4:5" s="33" customFormat="1" ht="12.75">
      <c r="D64" s="74"/>
      <c r="E64" s="74"/>
    </row>
    <row r="65" spans="4:5" s="33" customFormat="1" ht="12.75">
      <c r="D65" s="74"/>
      <c r="E65" s="74"/>
    </row>
    <row r="66" spans="4:5" s="33" customFormat="1" ht="12.75">
      <c r="D66" s="74"/>
      <c r="E66" s="74"/>
    </row>
    <row r="67" spans="4:5" s="33" customFormat="1" ht="12.75">
      <c r="D67" s="74"/>
      <c r="E67" s="74"/>
    </row>
    <row r="68" spans="4:5" s="33" customFormat="1" ht="12.75">
      <c r="D68" s="74"/>
      <c r="E68" s="74"/>
    </row>
    <row r="69" spans="4:5" s="33" customFormat="1" ht="12.75">
      <c r="D69" s="74"/>
      <c r="E69" s="74"/>
    </row>
    <row r="70" spans="4:5" s="33" customFormat="1" ht="12.75">
      <c r="D70" s="74"/>
      <c r="E70" s="74"/>
    </row>
    <row r="71" spans="4:5" s="33" customFormat="1" ht="12.75">
      <c r="D71" s="74"/>
      <c r="E71" s="74"/>
    </row>
    <row r="72" spans="4:5" s="33" customFormat="1" ht="12.75">
      <c r="D72" s="74"/>
      <c r="E72" s="74"/>
    </row>
    <row r="73" spans="4:5" s="33" customFormat="1" ht="12.75">
      <c r="D73" s="74"/>
      <c r="E73" s="74"/>
    </row>
    <row r="74" spans="4:5" s="33" customFormat="1" ht="12.75">
      <c r="D74" s="74"/>
      <c r="E74" s="74"/>
    </row>
    <row r="75" spans="4:5" s="33" customFormat="1" ht="12.75">
      <c r="D75" s="74"/>
      <c r="E75" s="74"/>
    </row>
    <row r="76" spans="4:5" s="33" customFormat="1" ht="12.75">
      <c r="D76" s="74"/>
      <c r="E76" s="74"/>
    </row>
    <row r="77" spans="4:5" s="33" customFormat="1" ht="12.75">
      <c r="D77" s="74"/>
      <c r="E77" s="74"/>
    </row>
    <row r="78" spans="4:5" s="33" customFormat="1" ht="12.75">
      <c r="D78" s="74"/>
      <c r="E78" s="74"/>
    </row>
    <row r="79" spans="4:5" s="33" customFormat="1" ht="12.75">
      <c r="D79" s="74"/>
      <c r="E79" s="74"/>
    </row>
    <row r="80" spans="4:5" s="33" customFormat="1" ht="12.75">
      <c r="D80" s="74"/>
      <c r="E80" s="74"/>
    </row>
    <row r="81" spans="4:5" s="33" customFormat="1" ht="12.75">
      <c r="D81" s="74"/>
      <c r="E81" s="74"/>
    </row>
    <row r="82" spans="4:5" s="33" customFormat="1" ht="12.75">
      <c r="D82" s="74"/>
      <c r="E82" s="74"/>
    </row>
    <row r="83" spans="4:5" s="33" customFormat="1" ht="12.75">
      <c r="D83" s="74"/>
      <c r="E83" s="74"/>
    </row>
    <row r="84" spans="4:5" s="33" customFormat="1" ht="12.75">
      <c r="D84" s="74"/>
      <c r="E84" s="74"/>
    </row>
    <row r="85" spans="4:5" s="33" customFormat="1" ht="12.75">
      <c r="D85" s="74"/>
      <c r="E85" s="74"/>
    </row>
    <row r="86" spans="4:5" s="33" customFormat="1" ht="12.75">
      <c r="D86" s="74"/>
      <c r="E86" s="74"/>
    </row>
    <row r="87" spans="4:5" s="33" customFormat="1" ht="12.75">
      <c r="D87" s="74"/>
      <c r="E87" s="74"/>
    </row>
    <row r="88" spans="4:5" s="33" customFormat="1" ht="12.75">
      <c r="D88" s="74"/>
      <c r="E88" s="74"/>
    </row>
    <row r="89" spans="4:5" s="33" customFormat="1" ht="12.75">
      <c r="D89" s="74"/>
      <c r="E89" s="74"/>
    </row>
    <row r="90" spans="4:5" s="33" customFormat="1" ht="12.75">
      <c r="D90" s="74"/>
      <c r="E90" s="74"/>
    </row>
    <row r="91" spans="4:5" s="33" customFormat="1" ht="12.75">
      <c r="D91" s="74"/>
      <c r="E91" s="74"/>
    </row>
    <row r="92" spans="4:5" s="33" customFormat="1" ht="12.75">
      <c r="D92" s="74"/>
      <c r="E92" s="74"/>
    </row>
    <row r="93" spans="4:5" s="33" customFormat="1" ht="12.75">
      <c r="D93" s="74"/>
      <c r="E93" s="74"/>
    </row>
    <row r="94" spans="4:5" s="33" customFormat="1" ht="12.75">
      <c r="D94" s="74"/>
      <c r="E94" s="74"/>
    </row>
    <row r="95" spans="4:5" s="33" customFormat="1" ht="12.75">
      <c r="D95" s="74"/>
      <c r="E95" s="74"/>
    </row>
    <row r="96" spans="4:5" s="33" customFormat="1" ht="12.75">
      <c r="D96" s="74"/>
      <c r="E96" s="74"/>
    </row>
    <row r="97" spans="4:5" s="33" customFormat="1" ht="12.75">
      <c r="D97" s="74"/>
      <c r="E97" s="74"/>
    </row>
    <row r="98" spans="4:5" s="33" customFormat="1" ht="12.75">
      <c r="D98" s="74"/>
      <c r="E98" s="74"/>
    </row>
    <row r="99" spans="4:5" s="33" customFormat="1" ht="12.75">
      <c r="D99" s="74"/>
      <c r="E99" s="74"/>
    </row>
    <row r="100" spans="4:5" s="33" customFormat="1" ht="12.75">
      <c r="D100" s="74"/>
      <c r="E100" s="74"/>
    </row>
    <row r="101" spans="4:5" s="33" customFormat="1" ht="12.75">
      <c r="D101" s="74"/>
      <c r="E101" s="74"/>
    </row>
    <row r="102" spans="4:5" s="33" customFormat="1" ht="12.75">
      <c r="D102" s="74"/>
      <c r="E102" s="74"/>
    </row>
    <row r="103" spans="4:5" s="33" customFormat="1" ht="12.75">
      <c r="D103" s="74"/>
      <c r="E103" s="74"/>
    </row>
    <row r="104" spans="4:5" s="33" customFormat="1" ht="12.75">
      <c r="D104" s="74"/>
      <c r="E104" s="74"/>
    </row>
    <row r="105" spans="4:5" s="33" customFormat="1" ht="12.75">
      <c r="D105" s="74"/>
      <c r="E105" s="74"/>
    </row>
    <row r="106" spans="4:5" s="33" customFormat="1" ht="12.75">
      <c r="D106" s="74"/>
      <c r="E106" s="74"/>
    </row>
    <row r="107" spans="4:5" s="33" customFormat="1" ht="12.75">
      <c r="D107" s="74"/>
      <c r="E107" s="74"/>
    </row>
    <row r="108" spans="4:5" s="33" customFormat="1" ht="12.75">
      <c r="D108" s="74"/>
      <c r="E108" s="74"/>
    </row>
    <row r="109" spans="4:5" s="33" customFormat="1" ht="12.75">
      <c r="D109" s="74"/>
      <c r="E109" s="74"/>
    </row>
    <row r="110" spans="4:5" s="33" customFormat="1" ht="12.75">
      <c r="D110" s="74"/>
      <c r="E110" s="74"/>
    </row>
    <row r="111" spans="4:5" s="33" customFormat="1" ht="12.75">
      <c r="D111" s="74"/>
      <c r="E111" s="74"/>
    </row>
    <row r="112" spans="4:5" s="33" customFormat="1" ht="12.75">
      <c r="D112" s="74"/>
      <c r="E112" s="74"/>
    </row>
    <row r="113" spans="4:5" s="33" customFormat="1" ht="12.75">
      <c r="D113" s="74"/>
      <c r="E113" s="74"/>
    </row>
    <row r="114" spans="4:5" s="33" customFormat="1" ht="12.75">
      <c r="D114" s="74"/>
      <c r="E114" s="74"/>
    </row>
    <row r="115" spans="4:5" s="33" customFormat="1" ht="12.75">
      <c r="D115" s="74"/>
      <c r="E115" s="74"/>
    </row>
    <row r="116" spans="4:5" s="33" customFormat="1" ht="12.75">
      <c r="D116" s="74"/>
      <c r="E116" s="74"/>
    </row>
    <row r="117" spans="4:5" s="33" customFormat="1" ht="12.75">
      <c r="D117" s="74"/>
      <c r="E117" s="74"/>
    </row>
    <row r="118" spans="4:5" s="33" customFormat="1" ht="12.75">
      <c r="D118" s="74"/>
      <c r="E118" s="74"/>
    </row>
    <row r="119" spans="4:5" s="33" customFormat="1" ht="12.75">
      <c r="D119" s="74"/>
      <c r="E119" s="74"/>
    </row>
    <row r="120" spans="4:5" s="33" customFormat="1" ht="12.75">
      <c r="D120" s="74"/>
      <c r="E120" s="74"/>
    </row>
    <row r="121" spans="4:5" s="33" customFormat="1" ht="12.75">
      <c r="D121" s="74"/>
      <c r="E121" s="74"/>
    </row>
    <row r="122" spans="4:5" s="33" customFormat="1" ht="12.75">
      <c r="D122" s="74"/>
      <c r="E122" s="74"/>
    </row>
    <row r="123" spans="4:5" s="33" customFormat="1" ht="12.75">
      <c r="D123" s="74"/>
      <c r="E123" s="74"/>
    </row>
    <row r="124" spans="4:5" s="33" customFormat="1" ht="12.75">
      <c r="D124" s="74"/>
      <c r="E124" s="74"/>
    </row>
    <row r="125" spans="4:5" s="33" customFormat="1" ht="12.75">
      <c r="D125" s="74"/>
      <c r="E125" s="74"/>
    </row>
    <row r="126" spans="4:5" s="33" customFormat="1" ht="12.75">
      <c r="D126" s="74"/>
      <c r="E126" s="74"/>
    </row>
    <row r="127" spans="4:5" s="33" customFormat="1" ht="12.75">
      <c r="D127" s="74"/>
      <c r="E127" s="74"/>
    </row>
    <row r="128" spans="4:5" s="33" customFormat="1" ht="12.75">
      <c r="D128" s="74"/>
      <c r="E128" s="74"/>
    </row>
    <row r="129" spans="4:5" s="33" customFormat="1" ht="12.75">
      <c r="D129" s="74"/>
      <c r="E129" s="74"/>
    </row>
    <row r="130" spans="4:5" s="33" customFormat="1" ht="12.75">
      <c r="D130" s="74"/>
      <c r="E130" s="74"/>
    </row>
    <row r="131" spans="4:5" s="33" customFormat="1" ht="12.75">
      <c r="D131" s="74"/>
      <c r="E131" s="74"/>
    </row>
    <row r="132" spans="4:5" s="33" customFormat="1" ht="12.75">
      <c r="D132" s="74"/>
      <c r="E132" s="74"/>
    </row>
    <row r="133" spans="4:5" s="33" customFormat="1" ht="12.75">
      <c r="D133" s="74"/>
      <c r="E133" s="74"/>
    </row>
    <row r="134" spans="4:5" s="33" customFormat="1" ht="12.75">
      <c r="D134" s="74"/>
      <c r="E134" s="74"/>
    </row>
    <row r="135" spans="4:5" s="33" customFormat="1" ht="12.75">
      <c r="D135" s="74"/>
      <c r="E135" s="74"/>
    </row>
    <row r="136" spans="4:5" s="33" customFormat="1" ht="12.75">
      <c r="D136" s="74"/>
      <c r="E136" s="74"/>
    </row>
    <row r="137" spans="4:5" s="33" customFormat="1" ht="12.75">
      <c r="D137" s="74"/>
      <c r="E137" s="74"/>
    </row>
    <row r="138" spans="4:5" s="33" customFormat="1" ht="12.75">
      <c r="D138" s="74"/>
      <c r="E138" s="74"/>
    </row>
    <row r="139" spans="4:5" s="33" customFormat="1" ht="12.75">
      <c r="D139" s="74"/>
      <c r="E139" s="74"/>
    </row>
    <row r="140" spans="4:5" s="33" customFormat="1" ht="12.75">
      <c r="D140" s="74"/>
      <c r="E140" s="74"/>
    </row>
    <row r="141" spans="4:5" s="33" customFormat="1" ht="12.75">
      <c r="D141" s="74"/>
      <c r="E141" s="74"/>
    </row>
    <row r="142" spans="4:5" s="33" customFormat="1" ht="12.75">
      <c r="D142" s="74"/>
      <c r="E142" s="74"/>
    </row>
    <row r="143" spans="4:5" s="33" customFormat="1" ht="12.75">
      <c r="D143" s="74"/>
      <c r="E143" s="74"/>
    </row>
    <row r="144" spans="4:5" s="33" customFormat="1" ht="12.75">
      <c r="D144" s="74"/>
      <c r="E144" s="74"/>
    </row>
    <row r="145" spans="4:5" s="33" customFormat="1" ht="12.75">
      <c r="D145" s="74"/>
      <c r="E145" s="74"/>
    </row>
    <row r="146" spans="4:5" s="33" customFormat="1" ht="12.75">
      <c r="D146" s="74"/>
      <c r="E146" s="74"/>
    </row>
  </sheetData>
  <mergeCells count="25">
    <mergeCell ref="C31:D31"/>
    <mergeCell ref="C33:D33"/>
    <mergeCell ref="C32:D32"/>
    <mergeCell ref="C21:D21"/>
    <mergeCell ref="C15:D15"/>
    <mergeCell ref="C16:D16"/>
    <mergeCell ref="C18:D18"/>
    <mergeCell ref="C20:D20"/>
    <mergeCell ref="C19:D19"/>
    <mergeCell ref="C22:D22"/>
    <mergeCell ref="C27:D27"/>
    <mergeCell ref="C28:D28"/>
    <mergeCell ref="C29:D29"/>
    <mergeCell ref="C13:D13"/>
    <mergeCell ref="C14:D14"/>
    <mergeCell ref="D3:J3"/>
    <mergeCell ref="I4:J5"/>
    <mergeCell ref="C5:D5"/>
    <mergeCell ref="C12:D12"/>
    <mergeCell ref="C7:D7"/>
    <mergeCell ref="C9:D9"/>
    <mergeCell ref="C10:D10"/>
    <mergeCell ref="C11:D11"/>
    <mergeCell ref="C8:D8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Z63"/>
  <sheetViews>
    <sheetView workbookViewId="0" topLeftCell="A1"/>
  </sheetViews>
  <sheetFormatPr defaultColWidth="9.140625" defaultRowHeight="12.75"/>
  <cols>
    <col min="1" max="1" width="1.8515625" style="33" customWidth="1"/>
    <col min="2" max="2" width="1.28515625" style="33" customWidth="1"/>
    <col min="3" max="3" width="4.421875" style="131" customWidth="1"/>
    <col min="4" max="4" width="3.28125" style="0" customWidth="1"/>
    <col min="5" max="5" width="10.57421875" style="0" customWidth="1"/>
    <col min="6" max="6" width="31.28125" style="0" customWidth="1"/>
    <col min="7" max="7" width="2.57421875" style="1" customWidth="1"/>
    <col min="8" max="8" width="9.8515625" style="2" customWidth="1"/>
    <col min="9" max="9" width="2.57421875" style="1" customWidth="1"/>
    <col min="10" max="10" width="8.140625" style="2" customWidth="1"/>
    <col min="11" max="11" width="2.57421875" style="1" customWidth="1"/>
    <col min="12" max="12" width="8.140625" style="2" customWidth="1"/>
    <col min="13" max="13" width="2.57421875" style="1" customWidth="1"/>
    <col min="14" max="14" width="9.7109375" style="2" customWidth="1"/>
    <col min="15" max="15" width="2.57421875" style="1" customWidth="1"/>
    <col min="16" max="16" width="10.8515625" style="2" customWidth="1"/>
    <col min="17" max="17" width="2.57421875" style="1" customWidth="1"/>
    <col min="18" max="18" width="9.28125" style="2" customWidth="1"/>
    <col min="19" max="20" width="2.57421875" style="1" customWidth="1"/>
    <col min="21" max="21" width="8.140625" style="2" customWidth="1"/>
    <col min="22" max="22" width="2.57421875" style="1" customWidth="1"/>
    <col min="23" max="23" width="9.140625" style="2" customWidth="1"/>
    <col min="24" max="24" width="2.57421875" style="1" customWidth="1"/>
    <col min="25" max="25" width="9.140625" style="2" customWidth="1"/>
    <col min="26" max="26" width="2.57421875" style="1" customWidth="1"/>
    <col min="27" max="27" width="8.7109375" style="2" customWidth="1"/>
    <col min="28" max="28" width="2.57421875" style="1" customWidth="1"/>
    <col min="29" max="29" width="9.421875" style="2" customWidth="1"/>
    <col min="30" max="30" width="2.57421875" style="1" customWidth="1"/>
    <col min="31" max="31" width="9.8515625" style="2" customWidth="1"/>
    <col min="32" max="32" width="2.57421875" style="1" customWidth="1"/>
    <col min="33" max="33" width="9.8515625" style="2" customWidth="1"/>
    <col min="34" max="34" width="2.57421875" style="1" customWidth="1"/>
    <col min="35" max="35" width="9.8515625" style="2" customWidth="1"/>
    <col min="36" max="36" width="2.57421875" style="1" customWidth="1"/>
    <col min="37" max="37" width="8.7109375" style="2" customWidth="1"/>
    <col min="38" max="38" width="2.57421875" style="1" customWidth="1"/>
    <col min="39" max="39" width="10.28125" style="2" customWidth="1"/>
    <col min="40" max="40" width="2.57421875" style="1" customWidth="1"/>
    <col min="41" max="41" width="8.8515625" style="2" customWidth="1"/>
    <col min="42" max="42" width="2.57421875" style="1" customWidth="1"/>
    <col min="43" max="43" width="8.8515625" style="2" customWidth="1"/>
    <col min="44" max="44" width="2.57421875" style="1" customWidth="1"/>
    <col min="45" max="45" width="8.8515625" style="2" customWidth="1"/>
    <col min="46" max="46" width="1.421875" style="33" customWidth="1"/>
    <col min="47" max="47" width="2.57421875" style="1" customWidth="1"/>
    <col min="48" max="50" width="11.7109375" style="2" customWidth="1"/>
    <col min="51" max="52" width="10.00390625" style="2" customWidth="1"/>
  </cols>
  <sheetData>
    <row r="1" spans="3:52" s="33" customFormat="1" ht="13.5" thickBot="1">
      <c r="C1" s="119"/>
      <c r="G1" s="35"/>
      <c r="H1" s="36"/>
      <c r="I1" s="35"/>
      <c r="J1" s="36"/>
      <c r="K1" s="35"/>
      <c r="L1" s="36"/>
      <c r="M1" s="35"/>
      <c r="N1" s="36"/>
      <c r="O1" s="35"/>
      <c r="P1" s="36"/>
      <c r="Q1" s="35"/>
      <c r="R1" s="36"/>
      <c r="S1" s="35"/>
      <c r="T1" s="35"/>
      <c r="U1" s="36"/>
      <c r="V1" s="35"/>
      <c r="W1" s="36"/>
      <c r="X1" s="35"/>
      <c r="Y1" s="36"/>
      <c r="Z1" s="35"/>
      <c r="AA1" s="36"/>
      <c r="AB1" s="35"/>
      <c r="AC1" s="36"/>
      <c r="AD1" s="35"/>
      <c r="AE1" s="36"/>
      <c r="AF1" s="35"/>
      <c r="AG1" s="36"/>
      <c r="AH1" s="35"/>
      <c r="AI1" s="36"/>
      <c r="AJ1" s="35"/>
      <c r="AK1" s="36"/>
      <c r="AL1" s="35"/>
      <c r="AM1" s="36"/>
      <c r="AN1" s="35"/>
      <c r="AO1" s="36"/>
      <c r="AP1" s="35"/>
      <c r="AQ1" s="36"/>
      <c r="AR1" s="35"/>
      <c r="AS1" s="36"/>
      <c r="AU1" s="35"/>
      <c r="AV1" s="36"/>
      <c r="AW1" s="36"/>
      <c r="AX1" s="36"/>
      <c r="AY1" s="36"/>
      <c r="AZ1" s="36"/>
    </row>
    <row r="2" spans="2:52" s="33" customFormat="1" ht="7.5" customHeight="1" thickBot="1">
      <c r="B2" s="39"/>
      <c r="C2" s="120"/>
      <c r="D2" s="55"/>
      <c r="E2" s="55"/>
      <c r="F2" s="55"/>
      <c r="G2" s="40"/>
      <c r="H2" s="41"/>
      <c r="I2" s="40"/>
      <c r="J2" s="41"/>
      <c r="K2" s="40"/>
      <c r="L2" s="41"/>
      <c r="M2" s="40"/>
      <c r="N2" s="41"/>
      <c r="O2" s="40"/>
      <c r="P2" s="41"/>
      <c r="Q2" s="40"/>
      <c r="R2" s="41"/>
      <c r="S2" s="40"/>
      <c r="T2" s="40"/>
      <c r="U2" s="41"/>
      <c r="V2" s="40"/>
      <c r="W2" s="41"/>
      <c r="X2" s="40"/>
      <c r="Y2" s="41"/>
      <c r="Z2" s="40"/>
      <c r="AA2" s="41"/>
      <c r="AB2" s="40"/>
      <c r="AC2" s="41"/>
      <c r="AD2" s="40"/>
      <c r="AE2" s="41"/>
      <c r="AF2" s="40"/>
      <c r="AG2" s="41"/>
      <c r="AH2" s="40"/>
      <c r="AI2" s="41"/>
      <c r="AJ2" s="40"/>
      <c r="AK2" s="41"/>
      <c r="AL2" s="40"/>
      <c r="AM2" s="41"/>
      <c r="AN2" s="40"/>
      <c r="AO2" s="41"/>
      <c r="AP2" s="40"/>
      <c r="AQ2" s="41"/>
      <c r="AR2" s="40"/>
      <c r="AS2" s="41"/>
      <c r="AT2" s="42"/>
      <c r="AU2" s="35"/>
      <c r="AV2" s="36"/>
      <c r="AW2" s="36"/>
      <c r="AX2" s="36"/>
      <c r="AY2" s="36"/>
      <c r="AZ2" s="36"/>
    </row>
    <row r="3" spans="2:52" s="54" customFormat="1" ht="24" customHeight="1" thickBot="1">
      <c r="B3" s="138"/>
      <c r="C3" s="139" t="str">
        <f>CONCATENATE('Accounts &amp; Parameters'!$E$66,"'s ",'Accounts &amp; Parameters'!$E$72," BSE Matrix Arranged by Operating, Investing, and Financing Activities")</f>
        <v>Bryan's Health and Fitness 's 2012 BSE Matrix Arranged by Operating, Investing, and Financing Activities</v>
      </c>
      <c r="D3" s="140"/>
      <c r="E3" s="140"/>
      <c r="F3" s="140"/>
      <c r="G3" s="141"/>
      <c r="H3" s="142"/>
      <c r="I3" s="141"/>
      <c r="J3" s="142"/>
      <c r="K3" s="141"/>
      <c r="L3" s="142"/>
      <c r="M3" s="141"/>
      <c r="N3" s="142"/>
      <c r="O3" s="141"/>
      <c r="P3" s="142"/>
      <c r="Q3" s="141"/>
      <c r="R3" s="142"/>
      <c r="S3" s="141"/>
      <c r="T3" s="141"/>
      <c r="U3" s="142"/>
      <c r="V3" s="141"/>
      <c r="W3" s="142"/>
      <c r="X3" s="141"/>
      <c r="Y3" s="142"/>
      <c r="Z3" s="141"/>
      <c r="AA3" s="142"/>
      <c r="AB3" s="141"/>
      <c r="AC3" s="142"/>
      <c r="AD3" s="141"/>
      <c r="AE3" s="142"/>
      <c r="AF3" s="141"/>
      <c r="AG3" s="142"/>
      <c r="AH3" s="141"/>
      <c r="AI3" s="142"/>
      <c r="AJ3" s="141"/>
      <c r="AK3" s="142"/>
      <c r="AL3" s="141"/>
      <c r="AM3" s="142"/>
      <c r="AN3" s="141"/>
      <c r="AO3" s="142"/>
      <c r="AP3" s="141"/>
      <c r="AQ3" s="142"/>
      <c r="AR3" s="141"/>
      <c r="AS3" s="143"/>
      <c r="AT3" s="60"/>
      <c r="AU3" s="59"/>
      <c r="AV3" s="50"/>
      <c r="AW3" s="50"/>
      <c r="AX3" s="50"/>
      <c r="AY3" s="50"/>
      <c r="AZ3" s="50"/>
    </row>
    <row r="4" spans="2:46" ht="35.25" customHeight="1">
      <c r="B4" s="144"/>
      <c r="C4" s="121"/>
      <c r="D4" s="27"/>
      <c r="E4" s="27"/>
      <c r="F4" s="27"/>
      <c r="G4" s="192" t="s">
        <v>6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4"/>
      <c r="S4" s="195" t="s">
        <v>3</v>
      </c>
      <c r="T4" s="197" t="s">
        <v>7</v>
      </c>
      <c r="U4" s="198"/>
      <c r="V4" s="198"/>
      <c r="W4" s="198"/>
      <c r="X4" s="198"/>
      <c r="Y4" s="198"/>
      <c r="Z4" s="198"/>
      <c r="AA4" s="199"/>
      <c r="AB4" s="200" t="s">
        <v>0</v>
      </c>
      <c r="AC4" s="192" t="s">
        <v>8</v>
      </c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202"/>
      <c r="AT4" s="44"/>
    </row>
    <row r="5" spans="1:52" s="12" customFormat="1" ht="39" customHeight="1" thickBot="1">
      <c r="A5" s="53"/>
      <c r="B5" s="145"/>
      <c r="C5" s="122"/>
      <c r="D5" s="28"/>
      <c r="E5" s="28"/>
      <c r="F5" s="28"/>
      <c r="G5" s="203" t="s">
        <v>22</v>
      </c>
      <c r="H5" s="204"/>
      <c r="I5" s="204"/>
      <c r="J5" s="204"/>
      <c r="K5" s="204"/>
      <c r="L5" s="204"/>
      <c r="M5" s="204"/>
      <c r="N5" s="205"/>
      <c r="O5" s="26" t="s">
        <v>0</v>
      </c>
      <c r="P5" s="203" t="s">
        <v>26</v>
      </c>
      <c r="Q5" s="204"/>
      <c r="R5" s="205"/>
      <c r="S5" s="196"/>
      <c r="T5" s="203" t="s">
        <v>22</v>
      </c>
      <c r="U5" s="204"/>
      <c r="V5" s="204"/>
      <c r="W5" s="204"/>
      <c r="X5" s="204"/>
      <c r="Y5" s="204"/>
      <c r="Z5" s="204"/>
      <c r="AA5" s="205"/>
      <c r="AB5" s="201"/>
      <c r="AC5" s="203" t="s">
        <v>49</v>
      </c>
      <c r="AD5" s="204"/>
      <c r="AE5" s="205"/>
      <c r="AF5" s="203" t="s">
        <v>55</v>
      </c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6"/>
      <c r="AT5" s="56"/>
      <c r="AU5" s="10"/>
      <c r="AV5" s="209" t="s">
        <v>32</v>
      </c>
      <c r="AW5" s="210"/>
      <c r="AX5" s="211"/>
      <c r="AY5" s="11"/>
      <c r="AZ5" s="11"/>
    </row>
    <row r="6" spans="1:52" s="97" customFormat="1" ht="17.25" customHeight="1">
      <c r="A6" s="93"/>
      <c r="B6" s="146"/>
      <c r="C6" s="123"/>
      <c r="D6" s="106"/>
      <c r="E6" s="106"/>
      <c r="F6" s="106"/>
      <c r="G6" s="5" t="s">
        <v>0</v>
      </c>
      <c r="H6" s="51" t="str">
        <f>'Accounts &amp; Parameters'!E9</f>
        <v>C</v>
      </c>
      <c r="I6" s="5" t="s">
        <v>0</v>
      </c>
      <c r="J6" s="51" t="str">
        <f>'Accounts &amp; Parameters'!E10</f>
        <v>AR</v>
      </c>
      <c r="K6" s="5" t="s">
        <v>0</v>
      </c>
      <c r="L6" s="51" t="str">
        <f>'Accounts &amp; Parameters'!E11</f>
        <v>Inven</v>
      </c>
      <c r="M6" s="5" t="s">
        <v>0</v>
      </c>
      <c r="N6" s="51" t="str">
        <f>'Accounts &amp; Parameters'!E12</f>
        <v>PreEx</v>
      </c>
      <c r="O6" s="5" t="s">
        <v>0</v>
      </c>
      <c r="P6" s="51" t="str">
        <f>'Accounts &amp; Parameters'!E14</f>
        <v>PP&amp;E</v>
      </c>
      <c r="Q6" s="5" t="s">
        <v>48</v>
      </c>
      <c r="R6" s="51" t="str">
        <f>'Accounts &amp; Parameters'!E15</f>
        <v>AcDep</v>
      </c>
      <c r="S6" s="5" t="s">
        <v>3</v>
      </c>
      <c r="T6" s="5" t="s">
        <v>0</v>
      </c>
      <c r="U6" s="51" t="str">
        <f>'Accounts &amp; Parameters'!E20</f>
        <v>AP</v>
      </c>
      <c r="V6" s="5" t="s">
        <v>0</v>
      </c>
      <c r="W6" s="51" t="str">
        <f>'Accounts &amp; Parameters'!E21</f>
        <v>AcTx</v>
      </c>
      <c r="X6" s="5" t="s">
        <v>0</v>
      </c>
      <c r="Y6" s="51" t="str">
        <f>'Accounts &amp; Parameters'!E22</f>
        <v>OacLb</v>
      </c>
      <c r="Z6" s="5" t="s">
        <v>0</v>
      </c>
      <c r="AA6" s="51" t="str">
        <f>'Accounts &amp; Parameters'!E23</f>
        <v>DefRv</v>
      </c>
      <c r="AB6" s="5" t="s">
        <v>0</v>
      </c>
      <c r="AC6" s="51" t="str">
        <f>'Accounts &amp; Parameters'!E26</f>
        <v>CC</v>
      </c>
      <c r="AD6" s="5" t="s">
        <v>0</v>
      </c>
      <c r="AE6" s="51" t="str">
        <f>'Accounts &amp; Parameters'!E27</f>
        <v>RE</v>
      </c>
      <c r="AF6" s="5" t="s">
        <v>0</v>
      </c>
      <c r="AG6" s="51" t="str">
        <f>'Accounts &amp; Parameters'!E29</f>
        <v>MmRv</v>
      </c>
      <c r="AH6" s="5" t="s">
        <v>0</v>
      </c>
      <c r="AI6" s="51" t="str">
        <f>'Accounts &amp; Parameters'!E30</f>
        <v>MrRv</v>
      </c>
      <c r="AJ6" s="5" t="s">
        <v>48</v>
      </c>
      <c r="AK6" s="51" t="str">
        <f>'Accounts &amp; Parameters'!E31</f>
        <v>Cms</v>
      </c>
      <c r="AL6" s="5" t="s">
        <v>48</v>
      </c>
      <c r="AM6" s="51" t="str">
        <f>'Accounts &amp; Parameters'!E32</f>
        <v>SG&amp;A</v>
      </c>
      <c r="AN6" s="5" t="s">
        <v>48</v>
      </c>
      <c r="AO6" s="51" t="str">
        <f>'Accounts &amp; Parameters'!E33</f>
        <v>DepEx</v>
      </c>
      <c r="AP6" s="5" t="s">
        <v>48</v>
      </c>
      <c r="AQ6" s="51" t="str">
        <f>'Accounts &amp; Parameters'!E34</f>
        <v>TaxEx</v>
      </c>
      <c r="AR6" s="5" t="s">
        <v>0</v>
      </c>
      <c r="AS6" s="52" t="str">
        <f>'Accounts &amp; Parameters'!E35</f>
        <v>IncSm</v>
      </c>
      <c r="AT6" s="68"/>
      <c r="AU6" s="3"/>
      <c r="AV6" s="94" t="s">
        <v>29</v>
      </c>
      <c r="AW6" s="78" t="s">
        <v>30</v>
      </c>
      <c r="AX6" s="95" t="s">
        <v>31</v>
      </c>
      <c r="AY6" s="96"/>
      <c r="AZ6" s="96"/>
    </row>
    <row r="7" spans="1:52" s="7" customFormat="1" ht="20.25" customHeight="1">
      <c r="A7" s="54"/>
      <c r="B7" s="147"/>
      <c r="C7" s="124"/>
      <c r="D7" s="108" t="str">
        <f>'Accounts &amp; Parameters'!E76</f>
        <v>31-Dec-11</v>
      </c>
      <c r="E7" s="108"/>
      <c r="F7" s="109"/>
      <c r="G7" s="105" t="s">
        <v>0</v>
      </c>
      <c r="H7" s="6">
        <f>'Accounts &amp; Parameters'!J9</f>
        <v>12300</v>
      </c>
      <c r="I7" s="5" t="s">
        <v>0</v>
      </c>
      <c r="J7" s="6">
        <f>'Accounts &amp; Parameters'!J10</f>
        <v>1350</v>
      </c>
      <c r="K7" s="5" t="s">
        <v>0</v>
      </c>
      <c r="L7" s="6">
        <f>'Accounts &amp; Parameters'!J11</f>
        <v>3600</v>
      </c>
      <c r="M7" s="5" t="s">
        <v>0</v>
      </c>
      <c r="N7" s="6">
        <f>'Accounts &amp; Parameters'!J12</f>
        <v>9500</v>
      </c>
      <c r="O7" s="5" t="s">
        <v>0</v>
      </c>
      <c r="P7" s="6">
        <f>'Accounts &amp; Parameters'!J14</f>
        <v>90000</v>
      </c>
      <c r="Q7" s="5" t="s">
        <v>48</v>
      </c>
      <c r="R7" s="6">
        <f>'Accounts &amp; Parameters'!J15</f>
        <v>10000</v>
      </c>
      <c r="S7" s="5" t="s">
        <v>3</v>
      </c>
      <c r="T7" s="5" t="s">
        <v>0</v>
      </c>
      <c r="U7" s="6">
        <f>'Accounts &amp; Parameters'!J20</f>
        <v>2750</v>
      </c>
      <c r="V7" s="5" t="s">
        <v>0</v>
      </c>
      <c r="W7" s="6">
        <f>'Accounts &amp; Parameters'!J21</f>
        <v>2200</v>
      </c>
      <c r="X7" s="5" t="s">
        <v>0</v>
      </c>
      <c r="Y7" s="6">
        <f>'Accounts &amp; Parameters'!J22</f>
        <v>1600</v>
      </c>
      <c r="Z7" s="5" t="s">
        <v>0</v>
      </c>
      <c r="AA7" s="6">
        <f>'Accounts &amp; Parameters'!J23</f>
        <v>8500</v>
      </c>
      <c r="AB7" s="5" t="s">
        <v>0</v>
      </c>
      <c r="AC7" s="6">
        <f>'Accounts &amp; Parameters'!J26</f>
        <v>64450</v>
      </c>
      <c r="AD7" s="5" t="s">
        <v>0</v>
      </c>
      <c r="AE7" s="6">
        <f>'Accounts &amp; Parameters'!J27</f>
        <v>27250</v>
      </c>
      <c r="AF7" s="5" t="s">
        <v>0</v>
      </c>
      <c r="AG7" s="6">
        <f>'Accounts &amp; Parameters'!J29</f>
        <v>0</v>
      </c>
      <c r="AH7" s="5" t="s">
        <v>0</v>
      </c>
      <c r="AI7" s="6">
        <f>'Accounts &amp; Parameters'!J30</f>
        <v>0</v>
      </c>
      <c r="AJ7" s="5" t="s">
        <v>48</v>
      </c>
      <c r="AK7" s="6">
        <f>'Accounts &amp; Parameters'!J31</f>
        <v>0</v>
      </c>
      <c r="AL7" s="5" t="s">
        <v>48</v>
      </c>
      <c r="AM7" s="6">
        <f>'Accounts &amp; Parameters'!J32</f>
        <v>0</v>
      </c>
      <c r="AN7" s="5" t="s">
        <v>48</v>
      </c>
      <c r="AO7" s="6">
        <f>'Accounts &amp; Parameters'!J33</f>
        <v>0</v>
      </c>
      <c r="AP7" s="5" t="s">
        <v>48</v>
      </c>
      <c r="AQ7" s="6">
        <f>'Accounts &amp; Parameters'!J34</f>
        <v>0</v>
      </c>
      <c r="AR7" s="5" t="s">
        <v>0</v>
      </c>
      <c r="AS7" s="29">
        <f>'Accounts &amp; Parameters'!J35</f>
        <v>0</v>
      </c>
      <c r="AT7" s="57"/>
      <c r="AU7" s="3"/>
      <c r="AV7" s="101">
        <f>H7+J7+L7+N7+P7-R7</f>
        <v>106750</v>
      </c>
      <c r="AW7" s="102">
        <f>U7+W7+Y7+AA7+AC7+AE7+AG7+AI7-AK7-AM7-AO7-AQ7+AS7</f>
        <v>106750</v>
      </c>
      <c r="AX7" s="103">
        <f>AV7-AW7</f>
        <v>0</v>
      </c>
      <c r="AY7" s="4"/>
      <c r="AZ7" s="4"/>
    </row>
    <row r="8" spans="1:52" s="7" customFormat="1" ht="24.75" customHeight="1">
      <c r="A8" s="54"/>
      <c r="B8" s="147"/>
      <c r="C8" s="124" t="str">
        <f>Events!C9</f>
        <v>E3</v>
      </c>
      <c r="D8" s="207" t="str">
        <f>Events!F9</f>
        <v xml:space="preserve">Purchase merchandise on account </v>
      </c>
      <c r="E8" s="207"/>
      <c r="F8" s="208"/>
      <c r="G8" s="5" t="s">
        <v>0</v>
      </c>
      <c r="H8" s="9"/>
      <c r="I8" s="5" t="s">
        <v>0</v>
      </c>
      <c r="J8" s="9"/>
      <c r="K8" s="5" t="s">
        <v>0</v>
      </c>
      <c r="L8" s="9">
        <f>Events!J9</f>
        <v>11000</v>
      </c>
      <c r="M8" s="5" t="s">
        <v>0</v>
      </c>
      <c r="N8" s="9"/>
      <c r="O8" s="5" t="s">
        <v>0</v>
      </c>
      <c r="P8" s="9"/>
      <c r="Q8" s="5" t="s">
        <v>48</v>
      </c>
      <c r="R8" s="9"/>
      <c r="S8" s="5" t="s">
        <v>3</v>
      </c>
      <c r="T8" s="5" t="s">
        <v>0</v>
      </c>
      <c r="U8" s="9">
        <f>Events!J9</f>
        <v>11000</v>
      </c>
      <c r="V8" s="5" t="s">
        <v>0</v>
      </c>
      <c r="W8" s="9"/>
      <c r="X8" s="5" t="s">
        <v>0</v>
      </c>
      <c r="Y8" s="9"/>
      <c r="Z8" s="5" t="s">
        <v>0</v>
      </c>
      <c r="AA8" s="9"/>
      <c r="AB8" s="5" t="s">
        <v>0</v>
      </c>
      <c r="AC8" s="9"/>
      <c r="AD8" s="5" t="s">
        <v>0</v>
      </c>
      <c r="AE8" s="9"/>
      <c r="AF8" s="5" t="s">
        <v>0</v>
      </c>
      <c r="AG8" s="9"/>
      <c r="AH8" s="5" t="s">
        <v>0</v>
      </c>
      <c r="AI8" s="9"/>
      <c r="AJ8" s="5" t="s">
        <v>48</v>
      </c>
      <c r="AK8" s="9"/>
      <c r="AL8" s="5" t="s">
        <v>48</v>
      </c>
      <c r="AM8" s="9"/>
      <c r="AN8" s="5" t="s">
        <v>48</v>
      </c>
      <c r="AO8" s="9"/>
      <c r="AP8" s="5" t="s">
        <v>48</v>
      </c>
      <c r="AQ8" s="9"/>
      <c r="AR8" s="5" t="s">
        <v>0</v>
      </c>
      <c r="AS8" s="30"/>
      <c r="AT8" s="57"/>
      <c r="AU8" s="3"/>
      <c r="AV8" s="101">
        <f aca="true" t="shared" si="0" ref="AV8:AV31">H8+J8+L8+N8+P8-R8</f>
        <v>11000</v>
      </c>
      <c r="AW8" s="102">
        <f aca="true" t="shared" si="1" ref="AW8:AW31">U8+W8+Y8+AA8+AC8+AE8+AG8+AI8-AK8-AM8-AO8-AQ8+AS8</f>
        <v>11000</v>
      </c>
      <c r="AX8" s="103">
        <f aca="true" t="shared" si="2" ref="AX8:AX31">AV8-AW8</f>
        <v>0</v>
      </c>
      <c r="AY8" s="4"/>
      <c r="AZ8" s="4"/>
    </row>
    <row r="9" spans="1:52" s="7" customFormat="1" ht="24.75" customHeight="1">
      <c r="A9" s="54"/>
      <c r="B9" s="147"/>
      <c r="C9" s="124" t="str">
        <f>Events!C10</f>
        <v>E4</v>
      </c>
      <c r="D9" s="207" t="str">
        <f>Events!F10</f>
        <v>Collect amounts due from customers</v>
      </c>
      <c r="E9" s="207"/>
      <c r="F9" s="208"/>
      <c r="G9" s="5" t="s">
        <v>0</v>
      </c>
      <c r="H9" s="9">
        <f>Events!J10</f>
        <v>8900</v>
      </c>
      <c r="I9" s="5" t="s">
        <v>0</v>
      </c>
      <c r="J9" s="9">
        <f>-Events!J10</f>
        <v>-8900</v>
      </c>
      <c r="K9" s="5" t="s">
        <v>0</v>
      </c>
      <c r="L9" s="9"/>
      <c r="M9" s="5" t="s">
        <v>0</v>
      </c>
      <c r="N9" s="9"/>
      <c r="O9" s="5" t="s">
        <v>0</v>
      </c>
      <c r="P9" s="9"/>
      <c r="Q9" s="5" t="s">
        <v>48</v>
      </c>
      <c r="R9" s="9"/>
      <c r="S9" s="5" t="s">
        <v>3</v>
      </c>
      <c r="T9" s="5" t="s">
        <v>0</v>
      </c>
      <c r="U9" s="9"/>
      <c r="V9" s="5" t="s">
        <v>0</v>
      </c>
      <c r="W9" s="9"/>
      <c r="X9" s="5" t="s">
        <v>0</v>
      </c>
      <c r="Y9" s="9"/>
      <c r="Z9" s="5" t="s">
        <v>0</v>
      </c>
      <c r="AA9" s="9"/>
      <c r="AB9" s="5" t="s">
        <v>0</v>
      </c>
      <c r="AC9" s="9"/>
      <c r="AD9" s="5" t="s">
        <v>0</v>
      </c>
      <c r="AE9" s="9"/>
      <c r="AF9" s="5" t="s">
        <v>0</v>
      </c>
      <c r="AG9" s="9"/>
      <c r="AH9" s="5" t="s">
        <v>0</v>
      </c>
      <c r="AI9" s="9"/>
      <c r="AJ9" s="5" t="s">
        <v>48</v>
      </c>
      <c r="AK9" s="9"/>
      <c r="AL9" s="5" t="s">
        <v>48</v>
      </c>
      <c r="AM9" s="9"/>
      <c r="AN9" s="5" t="s">
        <v>48</v>
      </c>
      <c r="AO9" s="9"/>
      <c r="AP9" s="5" t="s">
        <v>48</v>
      </c>
      <c r="AQ9" s="9"/>
      <c r="AR9" s="5" t="s">
        <v>0</v>
      </c>
      <c r="AS9" s="30"/>
      <c r="AT9" s="57"/>
      <c r="AU9" s="3"/>
      <c r="AV9" s="101">
        <f t="shared" si="0"/>
        <v>0</v>
      </c>
      <c r="AW9" s="102">
        <f t="shared" si="1"/>
        <v>0</v>
      </c>
      <c r="AX9" s="103">
        <f t="shared" si="2"/>
        <v>0</v>
      </c>
      <c r="AY9" s="4"/>
      <c r="AZ9" s="4"/>
    </row>
    <row r="10" spans="1:52" s="7" customFormat="1" ht="24.75" customHeight="1">
      <c r="A10" s="54"/>
      <c r="B10" s="147"/>
      <c r="C10" s="124" t="str">
        <f>Events!C11</f>
        <v>E5</v>
      </c>
      <c r="D10" s="207" t="str">
        <f>Events!F11</f>
        <v>Pay invoices due</v>
      </c>
      <c r="E10" s="207"/>
      <c r="F10" s="208"/>
      <c r="G10" s="5" t="s">
        <v>0</v>
      </c>
      <c r="H10" s="9">
        <f>-Events!J11</f>
        <v>-13200</v>
      </c>
      <c r="I10" s="5" t="s">
        <v>0</v>
      </c>
      <c r="J10" s="9"/>
      <c r="K10" s="5" t="s">
        <v>0</v>
      </c>
      <c r="L10" s="9"/>
      <c r="M10" s="5" t="s">
        <v>0</v>
      </c>
      <c r="N10" s="9"/>
      <c r="O10" s="5" t="s">
        <v>0</v>
      </c>
      <c r="P10" s="9"/>
      <c r="Q10" s="5" t="s">
        <v>48</v>
      </c>
      <c r="R10" s="9"/>
      <c r="S10" s="5" t="s">
        <v>3</v>
      </c>
      <c r="T10" s="5" t="s">
        <v>0</v>
      </c>
      <c r="U10" s="9">
        <f>-Events!J11</f>
        <v>-13200</v>
      </c>
      <c r="V10" s="5" t="s">
        <v>0</v>
      </c>
      <c r="W10" s="9"/>
      <c r="X10" s="5" t="s">
        <v>0</v>
      </c>
      <c r="Y10" s="9"/>
      <c r="Z10" s="5" t="s">
        <v>0</v>
      </c>
      <c r="AA10" s="9"/>
      <c r="AB10" s="5" t="s">
        <v>0</v>
      </c>
      <c r="AC10" s="9"/>
      <c r="AD10" s="5" t="s">
        <v>0</v>
      </c>
      <c r="AE10" s="9"/>
      <c r="AF10" s="5" t="s">
        <v>0</v>
      </c>
      <c r="AG10" s="9"/>
      <c r="AH10" s="5" t="s">
        <v>0</v>
      </c>
      <c r="AI10" s="9"/>
      <c r="AJ10" s="5" t="s">
        <v>48</v>
      </c>
      <c r="AK10" s="9"/>
      <c r="AL10" s="5" t="s">
        <v>48</v>
      </c>
      <c r="AM10" s="9"/>
      <c r="AN10" s="5" t="s">
        <v>48</v>
      </c>
      <c r="AO10" s="9"/>
      <c r="AP10" s="5" t="s">
        <v>48</v>
      </c>
      <c r="AQ10" s="9"/>
      <c r="AR10" s="5" t="s">
        <v>0</v>
      </c>
      <c r="AS10" s="30"/>
      <c r="AT10" s="57"/>
      <c r="AU10" s="3"/>
      <c r="AV10" s="101">
        <f t="shared" si="0"/>
        <v>-13200</v>
      </c>
      <c r="AW10" s="102">
        <f t="shared" si="1"/>
        <v>-13200</v>
      </c>
      <c r="AX10" s="103">
        <f t="shared" si="2"/>
        <v>0</v>
      </c>
      <c r="AY10" s="4"/>
      <c r="AZ10" s="4"/>
    </row>
    <row r="11" spans="1:52" s="7" customFormat="1" ht="24.75" customHeight="1">
      <c r="A11" s="54"/>
      <c r="B11" s="147"/>
      <c r="C11" s="124" t="str">
        <f>Events!C12</f>
        <v>E6</v>
      </c>
      <c r="D11" s="153" t="str">
        <f>Events!F12</f>
        <v>Sell memberships for cash</v>
      </c>
      <c r="E11" s="133"/>
      <c r="F11" s="134"/>
      <c r="G11" s="5" t="s">
        <v>0</v>
      </c>
      <c r="H11" s="9">
        <f>Events!J12</f>
        <v>65500</v>
      </c>
      <c r="I11" s="5" t="s">
        <v>0</v>
      </c>
      <c r="J11" s="9"/>
      <c r="K11" s="5" t="s">
        <v>0</v>
      </c>
      <c r="L11" s="9"/>
      <c r="M11" s="5" t="s">
        <v>0</v>
      </c>
      <c r="N11" s="9"/>
      <c r="O11" s="5" t="s">
        <v>0</v>
      </c>
      <c r="P11" s="9"/>
      <c r="Q11" s="5" t="s">
        <v>48</v>
      </c>
      <c r="R11" s="9"/>
      <c r="S11" s="5" t="s">
        <v>3</v>
      </c>
      <c r="T11" s="5" t="s">
        <v>0</v>
      </c>
      <c r="U11" s="9"/>
      <c r="V11" s="5" t="s">
        <v>0</v>
      </c>
      <c r="W11" s="9"/>
      <c r="X11" s="5" t="s">
        <v>0</v>
      </c>
      <c r="Y11" s="9"/>
      <c r="Z11" s="5" t="s">
        <v>0</v>
      </c>
      <c r="AA11" s="9">
        <f>Events!J12</f>
        <v>65500</v>
      </c>
      <c r="AB11" s="5" t="s">
        <v>0</v>
      </c>
      <c r="AC11" s="9"/>
      <c r="AD11" s="5" t="s">
        <v>0</v>
      </c>
      <c r="AE11" s="9"/>
      <c r="AF11" s="5" t="s">
        <v>0</v>
      </c>
      <c r="AG11" s="9"/>
      <c r="AH11" s="5" t="s">
        <v>0</v>
      </c>
      <c r="AI11" s="9"/>
      <c r="AJ11" s="5" t="s">
        <v>48</v>
      </c>
      <c r="AK11" s="9"/>
      <c r="AL11" s="5" t="s">
        <v>48</v>
      </c>
      <c r="AM11" s="9"/>
      <c r="AN11" s="5" t="s">
        <v>48</v>
      </c>
      <c r="AO11" s="9"/>
      <c r="AP11" s="5" t="s">
        <v>48</v>
      </c>
      <c r="AQ11" s="9"/>
      <c r="AR11" s="5" t="s">
        <v>0</v>
      </c>
      <c r="AS11" s="30"/>
      <c r="AT11" s="57"/>
      <c r="AU11" s="3"/>
      <c r="AV11" s="101">
        <f t="shared" si="0"/>
        <v>65500</v>
      </c>
      <c r="AW11" s="102">
        <f t="shared" si="1"/>
        <v>65500</v>
      </c>
      <c r="AX11" s="103">
        <f t="shared" si="2"/>
        <v>0</v>
      </c>
      <c r="AY11" s="4"/>
      <c r="AZ11" s="4"/>
    </row>
    <row r="12" spans="1:52" s="7" customFormat="1" ht="24.75" customHeight="1">
      <c r="A12" s="54"/>
      <c r="B12" s="147"/>
      <c r="C12" s="124" t="str">
        <f>Events!C13</f>
        <v>E7</v>
      </c>
      <c r="D12" s="207" t="str">
        <f>Events!F13</f>
        <v>Prepay expenses with cash</v>
      </c>
      <c r="E12" s="207"/>
      <c r="F12" s="208"/>
      <c r="G12" s="5" t="s">
        <v>0</v>
      </c>
      <c r="H12" s="9">
        <f>-Events!J13</f>
        <v>-14400</v>
      </c>
      <c r="I12" s="5" t="s">
        <v>0</v>
      </c>
      <c r="J12" s="9"/>
      <c r="K12" s="5" t="s">
        <v>0</v>
      </c>
      <c r="L12" s="9"/>
      <c r="M12" s="5" t="s">
        <v>0</v>
      </c>
      <c r="N12" s="9">
        <f>Events!J13</f>
        <v>14400</v>
      </c>
      <c r="O12" s="5" t="s">
        <v>0</v>
      </c>
      <c r="P12" s="9"/>
      <c r="Q12" s="5" t="s">
        <v>48</v>
      </c>
      <c r="R12" s="9"/>
      <c r="S12" s="5" t="s">
        <v>3</v>
      </c>
      <c r="T12" s="5" t="s">
        <v>0</v>
      </c>
      <c r="U12" s="9"/>
      <c r="V12" s="5" t="s">
        <v>0</v>
      </c>
      <c r="W12" s="9"/>
      <c r="X12" s="5" t="s">
        <v>0</v>
      </c>
      <c r="Y12" s="9"/>
      <c r="Z12" s="5" t="s">
        <v>0</v>
      </c>
      <c r="AA12" s="9"/>
      <c r="AB12" s="5" t="s">
        <v>0</v>
      </c>
      <c r="AC12" s="9"/>
      <c r="AD12" s="5" t="s">
        <v>0</v>
      </c>
      <c r="AE12" s="9"/>
      <c r="AF12" s="5" t="s">
        <v>0</v>
      </c>
      <c r="AG12" s="9"/>
      <c r="AH12" s="5" t="s">
        <v>0</v>
      </c>
      <c r="AI12" s="9"/>
      <c r="AJ12" s="5" t="s">
        <v>48</v>
      </c>
      <c r="AK12" s="9"/>
      <c r="AL12" s="5" t="s">
        <v>48</v>
      </c>
      <c r="AM12" s="9"/>
      <c r="AN12" s="5" t="s">
        <v>48</v>
      </c>
      <c r="AO12" s="9"/>
      <c r="AP12" s="5" t="s">
        <v>48</v>
      </c>
      <c r="AQ12" s="9"/>
      <c r="AR12" s="5" t="s">
        <v>0</v>
      </c>
      <c r="AS12" s="30"/>
      <c r="AT12" s="57"/>
      <c r="AU12" s="3"/>
      <c r="AV12" s="101">
        <f t="shared" si="0"/>
        <v>0</v>
      </c>
      <c r="AW12" s="102">
        <f t="shared" si="1"/>
        <v>0</v>
      </c>
      <c r="AX12" s="103">
        <f t="shared" si="2"/>
        <v>0</v>
      </c>
      <c r="AY12" s="4"/>
      <c r="AZ12" s="4"/>
    </row>
    <row r="13" spans="1:52" s="7" customFormat="1" ht="24.75" customHeight="1">
      <c r="A13" s="54"/>
      <c r="B13" s="147"/>
      <c r="C13" s="124" t="str">
        <f>Events!C14</f>
        <v>E8a</v>
      </c>
      <c r="D13" s="207" t="str">
        <f>Events!F14</f>
        <v>Recognize merchandise revenue</v>
      </c>
      <c r="E13" s="207"/>
      <c r="F13" s="208"/>
      <c r="G13" s="5" t="s">
        <v>0</v>
      </c>
      <c r="H13" s="9">
        <f>Events!J15</f>
        <v>13600</v>
      </c>
      <c r="I13" s="5" t="s">
        <v>0</v>
      </c>
      <c r="J13" s="9">
        <f>Events!J16</f>
        <v>9200</v>
      </c>
      <c r="K13" s="5" t="s">
        <v>0</v>
      </c>
      <c r="L13" s="9"/>
      <c r="M13" s="5" t="s">
        <v>0</v>
      </c>
      <c r="N13" s="9"/>
      <c r="O13" s="5" t="s">
        <v>0</v>
      </c>
      <c r="P13" s="9"/>
      <c r="Q13" s="5" t="s">
        <v>48</v>
      </c>
      <c r="R13" s="9"/>
      <c r="S13" s="5" t="s">
        <v>3</v>
      </c>
      <c r="T13" s="5" t="s">
        <v>0</v>
      </c>
      <c r="U13" s="9"/>
      <c r="V13" s="5" t="s">
        <v>0</v>
      </c>
      <c r="W13" s="9"/>
      <c r="X13" s="5" t="s">
        <v>0</v>
      </c>
      <c r="Y13" s="9"/>
      <c r="Z13" s="5" t="s">
        <v>0</v>
      </c>
      <c r="AA13" s="9"/>
      <c r="AB13" s="5" t="s">
        <v>0</v>
      </c>
      <c r="AC13" s="9"/>
      <c r="AD13" s="5" t="s">
        <v>0</v>
      </c>
      <c r="AE13" s="9"/>
      <c r="AF13" s="5" t="s">
        <v>0</v>
      </c>
      <c r="AG13" s="9"/>
      <c r="AH13" s="5" t="s">
        <v>0</v>
      </c>
      <c r="AI13" s="9">
        <f>Events!J15+Events!J16</f>
        <v>22800</v>
      </c>
      <c r="AJ13" s="5" t="s">
        <v>48</v>
      </c>
      <c r="AK13" s="9"/>
      <c r="AL13" s="5" t="s">
        <v>48</v>
      </c>
      <c r="AM13" s="9"/>
      <c r="AN13" s="5" t="s">
        <v>48</v>
      </c>
      <c r="AO13" s="9"/>
      <c r="AP13" s="5" t="s">
        <v>48</v>
      </c>
      <c r="AQ13" s="9"/>
      <c r="AR13" s="5" t="s">
        <v>0</v>
      </c>
      <c r="AS13" s="30"/>
      <c r="AT13" s="57"/>
      <c r="AU13" s="3"/>
      <c r="AV13" s="101">
        <f t="shared" si="0"/>
        <v>22800</v>
      </c>
      <c r="AW13" s="102">
        <f t="shared" si="1"/>
        <v>22800</v>
      </c>
      <c r="AX13" s="103">
        <f t="shared" si="2"/>
        <v>0</v>
      </c>
      <c r="AY13" s="4"/>
      <c r="AZ13" s="4"/>
    </row>
    <row r="14" spans="1:52" s="7" customFormat="1" ht="24.75" customHeight="1">
      <c r="A14" s="54"/>
      <c r="B14" s="147"/>
      <c r="C14" s="124" t="str">
        <f>Events!C18</f>
        <v>E8b</v>
      </c>
      <c r="D14" s="207" t="str">
        <f>Events!F18</f>
        <v>Recognize cost of sold merchandise</v>
      </c>
      <c r="E14" s="207"/>
      <c r="F14" s="208"/>
      <c r="G14" s="5" t="s">
        <v>0</v>
      </c>
      <c r="H14" s="9"/>
      <c r="I14" s="5" t="s">
        <v>0</v>
      </c>
      <c r="J14" s="9"/>
      <c r="K14" s="5" t="s">
        <v>0</v>
      </c>
      <c r="L14" s="9">
        <f>-Events!J18</f>
        <v>-10500</v>
      </c>
      <c r="M14" s="5" t="s">
        <v>0</v>
      </c>
      <c r="N14" s="9"/>
      <c r="O14" s="5" t="s">
        <v>0</v>
      </c>
      <c r="P14" s="9"/>
      <c r="Q14" s="5" t="s">
        <v>48</v>
      </c>
      <c r="R14" s="9"/>
      <c r="S14" s="5" t="s">
        <v>3</v>
      </c>
      <c r="T14" s="5" t="s">
        <v>0</v>
      </c>
      <c r="U14" s="9"/>
      <c r="V14" s="5" t="s">
        <v>0</v>
      </c>
      <c r="W14" s="9"/>
      <c r="X14" s="5" t="s">
        <v>0</v>
      </c>
      <c r="Y14" s="9"/>
      <c r="Z14" s="5" t="s">
        <v>0</v>
      </c>
      <c r="AA14" s="9"/>
      <c r="AB14" s="5" t="s">
        <v>0</v>
      </c>
      <c r="AC14" s="9"/>
      <c r="AD14" s="5" t="s">
        <v>0</v>
      </c>
      <c r="AE14" s="9"/>
      <c r="AF14" s="5" t="s">
        <v>0</v>
      </c>
      <c r="AG14" s="9"/>
      <c r="AH14" s="5" t="s">
        <v>0</v>
      </c>
      <c r="AI14" s="9"/>
      <c r="AJ14" s="5" t="s">
        <v>48</v>
      </c>
      <c r="AK14" s="9">
        <f>Events!J18</f>
        <v>10500</v>
      </c>
      <c r="AL14" s="5" t="s">
        <v>48</v>
      </c>
      <c r="AM14" s="9"/>
      <c r="AN14" s="5" t="s">
        <v>48</v>
      </c>
      <c r="AO14" s="9"/>
      <c r="AP14" s="5" t="s">
        <v>48</v>
      </c>
      <c r="AQ14" s="9"/>
      <c r="AR14" s="5" t="s">
        <v>0</v>
      </c>
      <c r="AS14" s="30"/>
      <c r="AT14" s="57"/>
      <c r="AU14" s="3"/>
      <c r="AV14" s="101">
        <f t="shared" si="0"/>
        <v>-10500</v>
      </c>
      <c r="AW14" s="102">
        <f t="shared" si="1"/>
        <v>-10500</v>
      </c>
      <c r="AX14" s="103">
        <f t="shared" si="2"/>
        <v>0</v>
      </c>
      <c r="AY14" s="4"/>
      <c r="AZ14" s="4"/>
    </row>
    <row r="15" spans="1:52" s="7" customFormat="1" ht="24.75" customHeight="1">
      <c r="A15" s="54"/>
      <c r="B15" s="147"/>
      <c r="C15" s="124" t="str">
        <f>Events!C19</f>
        <v xml:space="preserve"> E9</v>
      </c>
      <c r="D15" s="207" t="str">
        <f>Events!F19</f>
        <v>Pay previously accrued taxes</v>
      </c>
      <c r="E15" s="207"/>
      <c r="F15" s="208"/>
      <c r="G15" s="5" t="s">
        <v>0</v>
      </c>
      <c r="H15" s="9">
        <f>-Events!J19</f>
        <v>-10200</v>
      </c>
      <c r="I15" s="5" t="s">
        <v>0</v>
      </c>
      <c r="J15" s="9"/>
      <c r="K15" s="5" t="s">
        <v>0</v>
      </c>
      <c r="L15" s="9"/>
      <c r="M15" s="5" t="s">
        <v>0</v>
      </c>
      <c r="N15" s="9"/>
      <c r="O15" s="5" t="s">
        <v>0</v>
      </c>
      <c r="P15" s="9"/>
      <c r="Q15" s="5" t="s">
        <v>48</v>
      </c>
      <c r="R15" s="9"/>
      <c r="S15" s="5" t="s">
        <v>3</v>
      </c>
      <c r="T15" s="5" t="s">
        <v>0</v>
      </c>
      <c r="U15" s="9"/>
      <c r="V15" s="5" t="s">
        <v>0</v>
      </c>
      <c r="W15" s="9">
        <f>-Events!J19</f>
        <v>-10200</v>
      </c>
      <c r="X15" s="5" t="s">
        <v>0</v>
      </c>
      <c r="Y15" s="9"/>
      <c r="Z15" s="5" t="s">
        <v>0</v>
      </c>
      <c r="AA15" s="9"/>
      <c r="AB15" s="5" t="s">
        <v>0</v>
      </c>
      <c r="AC15" s="9"/>
      <c r="AD15" s="5" t="s">
        <v>0</v>
      </c>
      <c r="AE15" s="9"/>
      <c r="AF15" s="5" t="s">
        <v>0</v>
      </c>
      <c r="AG15" s="9"/>
      <c r="AH15" s="5" t="s">
        <v>0</v>
      </c>
      <c r="AI15" s="9"/>
      <c r="AJ15" s="5" t="s">
        <v>48</v>
      </c>
      <c r="AK15" s="9"/>
      <c r="AL15" s="5" t="s">
        <v>48</v>
      </c>
      <c r="AM15" s="9"/>
      <c r="AN15" s="5" t="s">
        <v>48</v>
      </c>
      <c r="AO15" s="9"/>
      <c r="AP15" s="5" t="s">
        <v>48</v>
      </c>
      <c r="AQ15" s="9"/>
      <c r="AR15" s="5" t="s">
        <v>0</v>
      </c>
      <c r="AS15" s="30"/>
      <c r="AT15" s="57"/>
      <c r="AU15" s="3"/>
      <c r="AV15" s="101">
        <f t="shared" si="0"/>
        <v>-10200</v>
      </c>
      <c r="AW15" s="102">
        <f t="shared" si="1"/>
        <v>-10200</v>
      </c>
      <c r="AX15" s="103">
        <f t="shared" si="2"/>
        <v>0</v>
      </c>
      <c r="AY15" s="4"/>
      <c r="AZ15" s="4"/>
    </row>
    <row r="16" spans="1:52" s="7" customFormat="1" ht="24.75" customHeight="1">
      <c r="A16" s="54"/>
      <c r="B16" s="147"/>
      <c r="C16" s="124" t="str">
        <f>Events!C20</f>
        <v>E10</v>
      </c>
      <c r="D16" s="207" t="str">
        <f>Events!F20</f>
        <v>Pay previous expenses not invoiced</v>
      </c>
      <c r="E16" s="207"/>
      <c r="F16" s="208"/>
      <c r="G16" s="5" t="s">
        <v>0</v>
      </c>
      <c r="H16" s="9">
        <f>-Events!J20</f>
        <v>-21400</v>
      </c>
      <c r="I16" s="5" t="s">
        <v>0</v>
      </c>
      <c r="J16" s="9"/>
      <c r="K16" s="5" t="s">
        <v>0</v>
      </c>
      <c r="L16" s="9"/>
      <c r="M16" s="5" t="s">
        <v>0</v>
      </c>
      <c r="N16" s="9"/>
      <c r="O16" s="5" t="s">
        <v>0</v>
      </c>
      <c r="P16" s="9"/>
      <c r="Q16" s="5" t="s">
        <v>48</v>
      </c>
      <c r="R16" s="9"/>
      <c r="S16" s="5" t="s">
        <v>3</v>
      </c>
      <c r="T16" s="5" t="s">
        <v>0</v>
      </c>
      <c r="U16" s="9"/>
      <c r="V16" s="5" t="s">
        <v>0</v>
      </c>
      <c r="W16" s="9"/>
      <c r="X16" s="5" t="s">
        <v>0</v>
      </c>
      <c r="Y16" s="9">
        <f>-Events!J20</f>
        <v>-21400</v>
      </c>
      <c r="Z16" s="5" t="s">
        <v>0</v>
      </c>
      <c r="AA16" s="9"/>
      <c r="AB16" s="5" t="s">
        <v>0</v>
      </c>
      <c r="AC16" s="9"/>
      <c r="AD16" s="5" t="s">
        <v>0</v>
      </c>
      <c r="AE16" s="9"/>
      <c r="AF16" s="5" t="s">
        <v>0</v>
      </c>
      <c r="AG16" s="9"/>
      <c r="AH16" s="5" t="s">
        <v>0</v>
      </c>
      <c r="AI16" s="9"/>
      <c r="AJ16" s="5" t="s">
        <v>48</v>
      </c>
      <c r="AK16" s="9"/>
      <c r="AL16" s="5" t="s">
        <v>48</v>
      </c>
      <c r="AM16" s="9"/>
      <c r="AN16" s="5" t="s">
        <v>48</v>
      </c>
      <c r="AO16" s="9"/>
      <c r="AP16" s="5" t="s">
        <v>48</v>
      </c>
      <c r="AQ16" s="9"/>
      <c r="AR16" s="5" t="s">
        <v>0</v>
      </c>
      <c r="AS16" s="30"/>
      <c r="AT16" s="57"/>
      <c r="AU16" s="3"/>
      <c r="AV16" s="101">
        <f t="shared" si="0"/>
        <v>-21400</v>
      </c>
      <c r="AW16" s="102">
        <f t="shared" si="1"/>
        <v>-21400</v>
      </c>
      <c r="AX16" s="103">
        <f t="shared" si="2"/>
        <v>0</v>
      </c>
      <c r="AY16" s="4"/>
      <c r="AZ16" s="4"/>
    </row>
    <row r="17" spans="1:52" s="7" customFormat="1" ht="24.75" customHeight="1">
      <c r="A17" s="54"/>
      <c r="B17" s="147"/>
      <c r="C17" s="124" t="str">
        <f>Events!C21</f>
        <v>E11</v>
      </c>
      <c r="D17" s="207" t="str">
        <f>Events!F21</f>
        <v>Receive invoices previously expensed</v>
      </c>
      <c r="E17" s="207"/>
      <c r="F17" s="208"/>
      <c r="G17" s="5" t="s">
        <v>0</v>
      </c>
      <c r="H17" s="9"/>
      <c r="I17" s="5" t="s">
        <v>0</v>
      </c>
      <c r="J17" s="9"/>
      <c r="K17" s="5" t="s">
        <v>0</v>
      </c>
      <c r="L17" s="9"/>
      <c r="M17" s="5" t="s">
        <v>0</v>
      </c>
      <c r="N17" s="9"/>
      <c r="O17" s="5" t="s">
        <v>0</v>
      </c>
      <c r="P17" s="9"/>
      <c r="Q17" s="5" t="s">
        <v>48</v>
      </c>
      <c r="R17" s="9"/>
      <c r="S17" s="5" t="s">
        <v>3</v>
      </c>
      <c r="T17" s="5" t="s">
        <v>0</v>
      </c>
      <c r="U17" s="9">
        <f>Events!J21</f>
        <v>1400</v>
      </c>
      <c r="V17" s="5" t="s">
        <v>0</v>
      </c>
      <c r="W17" s="9"/>
      <c r="X17" s="5" t="s">
        <v>0</v>
      </c>
      <c r="Y17" s="9">
        <f>-Events!J21</f>
        <v>-1400</v>
      </c>
      <c r="Z17" s="5" t="s">
        <v>0</v>
      </c>
      <c r="AA17" s="9"/>
      <c r="AB17" s="5" t="s">
        <v>0</v>
      </c>
      <c r="AC17" s="9"/>
      <c r="AD17" s="5" t="s">
        <v>0</v>
      </c>
      <c r="AE17" s="9"/>
      <c r="AF17" s="5" t="s">
        <v>0</v>
      </c>
      <c r="AG17" s="9"/>
      <c r="AH17" s="5" t="s">
        <v>0</v>
      </c>
      <c r="AI17" s="9"/>
      <c r="AJ17" s="5" t="s">
        <v>48</v>
      </c>
      <c r="AK17" s="9"/>
      <c r="AL17" s="5" t="s">
        <v>48</v>
      </c>
      <c r="AM17" s="9"/>
      <c r="AN17" s="5" t="s">
        <v>48</v>
      </c>
      <c r="AO17" s="9"/>
      <c r="AP17" s="5" t="s">
        <v>48</v>
      </c>
      <c r="AQ17" s="9"/>
      <c r="AR17" s="5" t="s">
        <v>0</v>
      </c>
      <c r="AS17" s="30"/>
      <c r="AT17" s="57"/>
      <c r="AU17" s="3"/>
      <c r="AV17" s="101">
        <f t="shared" si="0"/>
        <v>0</v>
      </c>
      <c r="AW17" s="102">
        <f t="shared" si="1"/>
        <v>0</v>
      </c>
      <c r="AX17" s="103">
        <f t="shared" si="2"/>
        <v>0</v>
      </c>
      <c r="AY17" s="4"/>
      <c r="AZ17" s="4"/>
    </row>
    <row r="18" spans="1:52" s="7" customFormat="1" ht="24.75" customHeight="1">
      <c r="A18" s="54"/>
      <c r="B18" s="147"/>
      <c r="C18" s="124" t="str">
        <f>Events!C22</f>
        <v>E12</v>
      </c>
      <c r="D18" s="207" t="str">
        <f>Events!F22</f>
        <v>Recognize SG&amp;A expense (period)</v>
      </c>
      <c r="E18" s="207"/>
      <c r="F18" s="208"/>
      <c r="G18" s="5" t="s">
        <v>0</v>
      </c>
      <c r="H18" s="9">
        <f>-Events!J24</f>
        <v>-800</v>
      </c>
      <c r="I18" s="5" t="s">
        <v>0</v>
      </c>
      <c r="J18" s="9"/>
      <c r="K18" s="5" t="s">
        <v>0</v>
      </c>
      <c r="L18" s="9"/>
      <c r="M18" s="5" t="s">
        <v>0</v>
      </c>
      <c r="N18" s="9"/>
      <c r="O18" s="5" t="s">
        <v>0</v>
      </c>
      <c r="P18" s="9"/>
      <c r="Q18" s="5" t="s">
        <v>48</v>
      </c>
      <c r="R18" s="9"/>
      <c r="S18" s="5" t="s">
        <v>3</v>
      </c>
      <c r="T18" s="5" t="s">
        <v>0</v>
      </c>
      <c r="U18" s="9">
        <f>Events!J23</f>
        <v>1600</v>
      </c>
      <c r="V18" s="5" t="s">
        <v>0</v>
      </c>
      <c r="W18" s="9"/>
      <c r="X18" s="5" t="s">
        <v>0</v>
      </c>
      <c r="Y18" s="9"/>
      <c r="Z18" s="5" t="s">
        <v>0</v>
      </c>
      <c r="AA18" s="9"/>
      <c r="AB18" s="5" t="s">
        <v>0</v>
      </c>
      <c r="AC18" s="9"/>
      <c r="AD18" s="5" t="s">
        <v>0</v>
      </c>
      <c r="AE18" s="9"/>
      <c r="AF18" s="5" t="s">
        <v>0</v>
      </c>
      <c r="AG18" s="9"/>
      <c r="AH18" s="5" t="s">
        <v>0</v>
      </c>
      <c r="AI18" s="9"/>
      <c r="AJ18" s="5" t="s">
        <v>48</v>
      </c>
      <c r="AK18" s="9"/>
      <c r="AL18" s="5" t="s">
        <v>48</v>
      </c>
      <c r="AM18" s="9">
        <f>Events!J23+Events!J24</f>
        <v>2400</v>
      </c>
      <c r="AN18" s="5" t="s">
        <v>48</v>
      </c>
      <c r="AO18" s="9"/>
      <c r="AP18" s="5" t="s">
        <v>48</v>
      </c>
      <c r="AQ18" s="9"/>
      <c r="AR18" s="5" t="s">
        <v>0</v>
      </c>
      <c r="AS18" s="30"/>
      <c r="AT18" s="57"/>
      <c r="AU18" s="3"/>
      <c r="AV18" s="101">
        <f t="shared" si="0"/>
        <v>-800</v>
      </c>
      <c r="AW18" s="102">
        <f t="shared" si="1"/>
        <v>-800</v>
      </c>
      <c r="AX18" s="103">
        <f t="shared" si="2"/>
        <v>0</v>
      </c>
      <c r="AY18" s="4"/>
      <c r="AZ18" s="4"/>
    </row>
    <row r="19" spans="1:52" s="7" customFormat="1" ht="24.75" customHeight="1">
      <c r="A19" s="54"/>
      <c r="B19" s="147"/>
      <c r="C19" s="124" t="str">
        <f>Events!C27</f>
        <v>E13</v>
      </c>
      <c r="D19" s="207" t="str">
        <f>Events!F27</f>
        <v>Recognize SG&amp;A expense (adjusting)</v>
      </c>
      <c r="E19" s="207"/>
      <c r="F19" s="208"/>
      <c r="G19" s="5" t="s">
        <v>0</v>
      </c>
      <c r="H19" s="9"/>
      <c r="I19" s="5" t="s">
        <v>0</v>
      </c>
      <c r="J19" s="9"/>
      <c r="K19" s="5" t="s">
        <v>0</v>
      </c>
      <c r="L19" s="9"/>
      <c r="M19" s="5" t="s">
        <v>0</v>
      </c>
      <c r="N19" s="9">
        <f>-Events!J28</f>
        <v>-12000</v>
      </c>
      <c r="O19" s="5" t="s">
        <v>0</v>
      </c>
      <c r="P19" s="9"/>
      <c r="Q19" s="5" t="s">
        <v>48</v>
      </c>
      <c r="R19" s="9"/>
      <c r="S19" s="5" t="s">
        <v>3</v>
      </c>
      <c r="T19" s="5" t="s">
        <v>0</v>
      </c>
      <c r="U19" s="9"/>
      <c r="V19" s="5" t="s">
        <v>0</v>
      </c>
      <c r="W19" s="9"/>
      <c r="X19" s="5" t="s">
        <v>0</v>
      </c>
      <c r="Y19" s="9">
        <f>Events!J29</f>
        <v>24000</v>
      </c>
      <c r="Z19" s="5" t="s">
        <v>0</v>
      </c>
      <c r="AA19" s="9"/>
      <c r="AB19" s="5" t="s">
        <v>0</v>
      </c>
      <c r="AC19" s="9"/>
      <c r="AD19" s="5" t="s">
        <v>0</v>
      </c>
      <c r="AE19" s="9"/>
      <c r="AF19" s="5" t="s">
        <v>0</v>
      </c>
      <c r="AG19" s="9"/>
      <c r="AH19" s="5" t="s">
        <v>0</v>
      </c>
      <c r="AI19" s="9"/>
      <c r="AJ19" s="5" t="s">
        <v>48</v>
      </c>
      <c r="AK19" s="9"/>
      <c r="AL19" s="5" t="s">
        <v>48</v>
      </c>
      <c r="AM19" s="9">
        <f>Events!J28+Events!J29</f>
        <v>36000</v>
      </c>
      <c r="AN19" s="5" t="s">
        <v>48</v>
      </c>
      <c r="AO19" s="9"/>
      <c r="AP19" s="5" t="s">
        <v>48</v>
      </c>
      <c r="AQ19" s="9"/>
      <c r="AR19" s="5" t="s">
        <v>0</v>
      </c>
      <c r="AS19" s="30"/>
      <c r="AT19" s="57"/>
      <c r="AU19" s="3"/>
      <c r="AV19" s="101">
        <f t="shared" si="0"/>
        <v>-12000</v>
      </c>
      <c r="AW19" s="102">
        <f t="shared" si="1"/>
        <v>-12000</v>
      </c>
      <c r="AX19" s="103">
        <f t="shared" si="2"/>
        <v>0</v>
      </c>
      <c r="AY19" s="4"/>
      <c r="AZ19" s="4"/>
    </row>
    <row r="20" spans="1:52" s="7" customFormat="1" ht="24.75" customHeight="1">
      <c r="A20" s="54"/>
      <c r="B20" s="147"/>
      <c r="C20" s="124" t="str">
        <f>Events!C31</f>
        <v>E14</v>
      </c>
      <c r="D20" s="207" t="str">
        <f>Events!F31</f>
        <v>Recognize depreciation expense</v>
      </c>
      <c r="E20" s="207"/>
      <c r="F20" s="208"/>
      <c r="G20" s="5" t="s">
        <v>0</v>
      </c>
      <c r="H20" s="9"/>
      <c r="I20" s="5" t="s">
        <v>0</v>
      </c>
      <c r="J20" s="9"/>
      <c r="K20" s="5" t="s">
        <v>0</v>
      </c>
      <c r="L20" s="9"/>
      <c r="M20" s="5" t="s">
        <v>0</v>
      </c>
      <c r="N20" s="9"/>
      <c r="O20" s="5" t="s">
        <v>0</v>
      </c>
      <c r="P20" s="9"/>
      <c r="Q20" s="5" t="s">
        <v>48</v>
      </c>
      <c r="R20" s="9">
        <f>Events!J31</f>
        <v>10000</v>
      </c>
      <c r="S20" s="5" t="s">
        <v>3</v>
      </c>
      <c r="T20" s="5" t="s">
        <v>0</v>
      </c>
      <c r="U20" s="9"/>
      <c r="V20" s="5" t="s">
        <v>0</v>
      </c>
      <c r="W20" s="9"/>
      <c r="X20" s="5" t="s">
        <v>0</v>
      </c>
      <c r="Y20" s="9"/>
      <c r="Z20" s="5" t="s">
        <v>0</v>
      </c>
      <c r="AA20" s="9"/>
      <c r="AB20" s="5" t="s">
        <v>0</v>
      </c>
      <c r="AC20" s="9"/>
      <c r="AD20" s="5" t="s">
        <v>0</v>
      </c>
      <c r="AE20" s="9"/>
      <c r="AF20" s="5" t="s">
        <v>0</v>
      </c>
      <c r="AG20" s="9"/>
      <c r="AH20" s="5" t="s">
        <v>0</v>
      </c>
      <c r="AI20" s="9"/>
      <c r="AJ20" s="5" t="s">
        <v>48</v>
      </c>
      <c r="AK20" s="9"/>
      <c r="AL20" s="5" t="s">
        <v>48</v>
      </c>
      <c r="AM20" s="9"/>
      <c r="AN20" s="5" t="s">
        <v>48</v>
      </c>
      <c r="AO20" s="9">
        <f>Events!J31</f>
        <v>10000</v>
      </c>
      <c r="AP20" s="5" t="s">
        <v>48</v>
      </c>
      <c r="AQ20" s="9"/>
      <c r="AR20" s="5" t="s">
        <v>0</v>
      </c>
      <c r="AS20" s="30"/>
      <c r="AT20" s="57"/>
      <c r="AU20" s="3"/>
      <c r="AV20" s="101">
        <f t="shared" si="0"/>
        <v>-10000</v>
      </c>
      <c r="AW20" s="102">
        <f t="shared" si="1"/>
        <v>-10000</v>
      </c>
      <c r="AX20" s="103">
        <f t="shared" si="2"/>
        <v>0</v>
      </c>
      <c r="AY20" s="4"/>
      <c r="AZ20" s="4"/>
    </row>
    <row r="21" spans="1:52" s="7" customFormat="1" ht="24.75" customHeight="1">
      <c r="A21" s="54"/>
      <c r="B21" s="147"/>
      <c r="C21" s="124" t="str">
        <f>Events!C32</f>
        <v>E15</v>
      </c>
      <c r="D21" s="207" t="str">
        <f>Events!F32</f>
        <v>Recognize previously deferred revenue</v>
      </c>
      <c r="E21" s="207"/>
      <c r="F21" s="208"/>
      <c r="G21" s="5" t="s">
        <v>0</v>
      </c>
      <c r="H21" s="9"/>
      <c r="I21" s="5" t="s">
        <v>0</v>
      </c>
      <c r="J21" s="9"/>
      <c r="K21" s="5" t="s">
        <v>0</v>
      </c>
      <c r="L21" s="9"/>
      <c r="M21" s="5" t="s">
        <v>0</v>
      </c>
      <c r="N21" s="9"/>
      <c r="O21" s="5" t="s">
        <v>0</v>
      </c>
      <c r="P21" s="9"/>
      <c r="Q21" s="5" t="s">
        <v>48</v>
      </c>
      <c r="R21" s="9"/>
      <c r="S21" s="5" t="s">
        <v>3</v>
      </c>
      <c r="T21" s="5" t="s">
        <v>0</v>
      </c>
      <c r="U21" s="9"/>
      <c r="V21" s="5" t="s">
        <v>0</v>
      </c>
      <c r="W21" s="9"/>
      <c r="X21" s="5" t="s">
        <v>0</v>
      </c>
      <c r="Y21" s="9"/>
      <c r="Z21" s="5" t="s">
        <v>0</v>
      </c>
      <c r="AA21" s="9">
        <f>-Events!J32</f>
        <v>-64000</v>
      </c>
      <c r="AB21" s="5" t="s">
        <v>0</v>
      </c>
      <c r="AC21" s="9"/>
      <c r="AD21" s="5" t="s">
        <v>0</v>
      </c>
      <c r="AE21" s="9"/>
      <c r="AF21" s="5" t="s">
        <v>0</v>
      </c>
      <c r="AG21" s="9">
        <f>Events!J32</f>
        <v>64000</v>
      </c>
      <c r="AH21" s="5" t="s">
        <v>0</v>
      </c>
      <c r="AI21" s="9"/>
      <c r="AJ21" s="5" t="s">
        <v>48</v>
      </c>
      <c r="AK21" s="9"/>
      <c r="AL21" s="5" t="s">
        <v>48</v>
      </c>
      <c r="AM21" s="9"/>
      <c r="AN21" s="5" t="s">
        <v>48</v>
      </c>
      <c r="AO21" s="9"/>
      <c r="AP21" s="5" t="s">
        <v>48</v>
      </c>
      <c r="AQ21" s="9"/>
      <c r="AR21" s="5" t="s">
        <v>0</v>
      </c>
      <c r="AS21" s="30"/>
      <c r="AT21" s="57"/>
      <c r="AU21" s="3"/>
      <c r="AV21" s="101">
        <f t="shared" si="0"/>
        <v>0</v>
      </c>
      <c r="AW21" s="102">
        <f t="shared" si="1"/>
        <v>0</v>
      </c>
      <c r="AX21" s="103">
        <f t="shared" si="2"/>
        <v>0</v>
      </c>
      <c r="AY21" s="4"/>
      <c r="AZ21" s="4"/>
    </row>
    <row r="22" spans="1:52" s="7" customFormat="1" ht="24.75" customHeight="1">
      <c r="A22" s="54"/>
      <c r="B22" s="147"/>
      <c r="C22" s="124" t="str">
        <f>Events!C33</f>
        <v>E16</v>
      </c>
      <c r="D22" s="207" t="str">
        <f>Events!F33</f>
        <v xml:space="preserve">Accrue tax expense </v>
      </c>
      <c r="E22" s="207"/>
      <c r="F22" s="208"/>
      <c r="G22" s="5" t="s">
        <v>0</v>
      </c>
      <c r="H22" s="9"/>
      <c r="I22" s="5" t="s">
        <v>0</v>
      </c>
      <c r="J22" s="9"/>
      <c r="K22" s="5" t="s">
        <v>0</v>
      </c>
      <c r="L22" s="9"/>
      <c r="M22" s="5" t="s">
        <v>0</v>
      </c>
      <c r="N22" s="9"/>
      <c r="O22" s="5" t="s">
        <v>0</v>
      </c>
      <c r="P22" s="9"/>
      <c r="Q22" s="5" t="s">
        <v>48</v>
      </c>
      <c r="R22" s="9"/>
      <c r="S22" s="5" t="s">
        <v>3</v>
      </c>
      <c r="T22" s="5" t="s">
        <v>0</v>
      </c>
      <c r="U22" s="9"/>
      <c r="V22" s="5" t="s">
        <v>0</v>
      </c>
      <c r="W22" s="9">
        <f>Events!J33</f>
        <v>11100</v>
      </c>
      <c r="X22" s="5" t="s">
        <v>0</v>
      </c>
      <c r="Y22" s="9"/>
      <c r="Z22" s="5" t="s">
        <v>0</v>
      </c>
      <c r="AA22" s="9"/>
      <c r="AB22" s="5" t="s">
        <v>0</v>
      </c>
      <c r="AC22" s="9"/>
      <c r="AD22" s="5" t="s">
        <v>0</v>
      </c>
      <c r="AE22" s="9"/>
      <c r="AF22" s="5" t="s">
        <v>0</v>
      </c>
      <c r="AG22" s="9"/>
      <c r="AH22" s="5" t="s">
        <v>0</v>
      </c>
      <c r="AI22" s="9"/>
      <c r="AJ22" s="5" t="s">
        <v>48</v>
      </c>
      <c r="AK22" s="9"/>
      <c r="AL22" s="5" t="s">
        <v>48</v>
      </c>
      <c r="AM22" s="9"/>
      <c r="AN22" s="5" t="s">
        <v>48</v>
      </c>
      <c r="AO22" s="9"/>
      <c r="AP22" s="5" t="s">
        <v>48</v>
      </c>
      <c r="AQ22" s="9">
        <f>Events!J33</f>
        <v>11100</v>
      </c>
      <c r="AR22" s="5" t="s">
        <v>0</v>
      </c>
      <c r="AS22" s="30"/>
      <c r="AT22" s="57"/>
      <c r="AU22" s="3"/>
      <c r="AV22" s="101">
        <f t="shared" si="0"/>
        <v>0</v>
      </c>
      <c r="AW22" s="102">
        <f t="shared" si="1"/>
        <v>0</v>
      </c>
      <c r="AX22" s="103">
        <f t="shared" si="2"/>
        <v>0</v>
      </c>
      <c r="AY22" s="4"/>
      <c r="AZ22" s="4"/>
    </row>
    <row r="23" spans="1:52" s="7" customFormat="1" ht="24.75" customHeight="1">
      <c r="A23" s="54"/>
      <c r="B23" s="147"/>
      <c r="C23" s="212" t="s">
        <v>118</v>
      </c>
      <c r="D23" s="213"/>
      <c r="E23" s="213"/>
      <c r="F23" s="214"/>
      <c r="G23" s="5" t="s">
        <v>0</v>
      </c>
      <c r="H23" s="9">
        <f>SUM(H8:H22)</f>
        <v>28000</v>
      </c>
      <c r="I23" s="5" t="s">
        <v>0</v>
      </c>
      <c r="J23" s="9">
        <f>SUM(J8:J22)</f>
        <v>300</v>
      </c>
      <c r="K23" s="5" t="s">
        <v>0</v>
      </c>
      <c r="L23" s="9">
        <f>SUM(L8:L22)</f>
        <v>500</v>
      </c>
      <c r="M23" s="5" t="s">
        <v>0</v>
      </c>
      <c r="N23" s="9">
        <f>SUM(N8:N22)</f>
        <v>2400</v>
      </c>
      <c r="O23" s="5" t="s">
        <v>0</v>
      </c>
      <c r="P23" s="9">
        <f>SUM(P8:P22)</f>
        <v>0</v>
      </c>
      <c r="Q23" s="5" t="s">
        <v>48</v>
      </c>
      <c r="R23" s="9">
        <f>SUM(R8:R22)</f>
        <v>10000</v>
      </c>
      <c r="S23" s="5" t="s">
        <v>3</v>
      </c>
      <c r="T23" s="5" t="s">
        <v>0</v>
      </c>
      <c r="U23" s="9">
        <f>SUM(U8:U22)</f>
        <v>800</v>
      </c>
      <c r="V23" s="5" t="s">
        <v>0</v>
      </c>
      <c r="W23" s="9">
        <f>SUM(W8:W22)</f>
        <v>900</v>
      </c>
      <c r="X23" s="5" t="s">
        <v>0</v>
      </c>
      <c r="Y23" s="9">
        <f>SUM(Y8:Y22)</f>
        <v>1200</v>
      </c>
      <c r="Z23" s="5" t="s">
        <v>0</v>
      </c>
      <c r="AA23" s="9">
        <f>SUM(AA8:AA22)</f>
        <v>1500</v>
      </c>
      <c r="AB23" s="5" t="s">
        <v>0</v>
      </c>
      <c r="AC23" s="9">
        <f>SUM(AC8:AC22)</f>
        <v>0</v>
      </c>
      <c r="AD23" s="5" t="s">
        <v>0</v>
      </c>
      <c r="AE23" s="9">
        <f>SUM(AE8:AE22)</f>
        <v>0</v>
      </c>
      <c r="AF23" s="5" t="s">
        <v>0</v>
      </c>
      <c r="AG23" s="9">
        <f>SUM(AG8:AG22)</f>
        <v>64000</v>
      </c>
      <c r="AH23" s="5" t="s">
        <v>0</v>
      </c>
      <c r="AI23" s="9">
        <f>SUM(AI8:AI22)</f>
        <v>22800</v>
      </c>
      <c r="AJ23" s="5" t="s">
        <v>48</v>
      </c>
      <c r="AK23" s="9">
        <f>SUM(AK8:AK22)</f>
        <v>10500</v>
      </c>
      <c r="AL23" s="5" t="s">
        <v>48</v>
      </c>
      <c r="AM23" s="9">
        <f>SUM(AM8:AM22)</f>
        <v>38400</v>
      </c>
      <c r="AN23" s="5" t="s">
        <v>48</v>
      </c>
      <c r="AO23" s="9">
        <f>SUM(AO8:AO22)</f>
        <v>10000</v>
      </c>
      <c r="AP23" s="5" t="s">
        <v>48</v>
      </c>
      <c r="AQ23" s="9">
        <f>SUM(AQ8:AQ22)</f>
        <v>11100</v>
      </c>
      <c r="AR23" s="5" t="s">
        <v>0</v>
      </c>
      <c r="AS23" s="30">
        <f>SUM(AS8:AS22)</f>
        <v>0</v>
      </c>
      <c r="AT23" s="57"/>
      <c r="AU23" s="3"/>
      <c r="AV23" s="101">
        <f t="shared" si="0"/>
        <v>21200</v>
      </c>
      <c r="AW23" s="102">
        <f t="shared" si="1"/>
        <v>21200</v>
      </c>
      <c r="AX23" s="103">
        <f t="shared" si="2"/>
        <v>0</v>
      </c>
      <c r="AY23" s="4"/>
      <c r="AZ23" s="4"/>
    </row>
    <row r="24" spans="1:52" s="7" customFormat="1" ht="24.75" customHeight="1">
      <c r="A24" s="54"/>
      <c r="B24" s="147"/>
      <c r="C24" s="124" t="str">
        <f>Events!C8</f>
        <v>E2</v>
      </c>
      <c r="D24" s="207" t="str">
        <f>Events!F8</f>
        <v>Purchase PP&amp;E</v>
      </c>
      <c r="E24" s="207"/>
      <c r="F24" s="208"/>
      <c r="G24" s="5" t="s">
        <v>0</v>
      </c>
      <c r="H24" s="9">
        <f>-Events!J8</f>
        <v>-18600</v>
      </c>
      <c r="I24" s="5" t="s">
        <v>0</v>
      </c>
      <c r="J24" s="9"/>
      <c r="K24" s="5" t="s">
        <v>0</v>
      </c>
      <c r="L24" s="9"/>
      <c r="M24" s="5" t="s">
        <v>0</v>
      </c>
      <c r="N24" s="9"/>
      <c r="O24" s="5" t="s">
        <v>0</v>
      </c>
      <c r="P24" s="9">
        <f>Events!J8</f>
        <v>18600</v>
      </c>
      <c r="Q24" s="5" t="s">
        <v>48</v>
      </c>
      <c r="R24" s="9"/>
      <c r="S24" s="5" t="s">
        <v>3</v>
      </c>
      <c r="T24" s="5" t="s">
        <v>0</v>
      </c>
      <c r="U24" s="9"/>
      <c r="V24" s="5" t="s">
        <v>0</v>
      </c>
      <c r="W24" s="9"/>
      <c r="X24" s="5" t="s">
        <v>0</v>
      </c>
      <c r="Y24" s="9"/>
      <c r="Z24" s="5" t="s">
        <v>0</v>
      </c>
      <c r="AA24" s="9"/>
      <c r="AB24" s="5" t="s">
        <v>0</v>
      </c>
      <c r="AC24" s="9"/>
      <c r="AD24" s="5" t="s">
        <v>0</v>
      </c>
      <c r="AE24" s="9"/>
      <c r="AF24" s="5" t="s">
        <v>0</v>
      </c>
      <c r="AG24" s="9"/>
      <c r="AH24" s="5" t="s">
        <v>0</v>
      </c>
      <c r="AI24" s="9"/>
      <c r="AJ24" s="5" t="s">
        <v>48</v>
      </c>
      <c r="AK24" s="9"/>
      <c r="AL24" s="5" t="s">
        <v>48</v>
      </c>
      <c r="AM24" s="9"/>
      <c r="AN24" s="5" t="s">
        <v>48</v>
      </c>
      <c r="AO24" s="9"/>
      <c r="AP24" s="5" t="s">
        <v>48</v>
      </c>
      <c r="AQ24" s="9"/>
      <c r="AR24" s="5" t="s">
        <v>0</v>
      </c>
      <c r="AS24" s="30"/>
      <c r="AT24" s="57"/>
      <c r="AU24" s="3"/>
      <c r="AV24" s="101">
        <f t="shared" si="0"/>
        <v>0</v>
      </c>
      <c r="AW24" s="102">
        <f t="shared" si="1"/>
        <v>0</v>
      </c>
      <c r="AX24" s="103">
        <f t="shared" si="2"/>
        <v>0</v>
      </c>
      <c r="AY24" s="4"/>
      <c r="AZ24" s="4"/>
    </row>
    <row r="25" spans="1:52" s="7" customFormat="1" ht="24.75" customHeight="1">
      <c r="A25" s="54"/>
      <c r="B25" s="147"/>
      <c r="C25" s="212" t="s">
        <v>119</v>
      </c>
      <c r="D25" s="213"/>
      <c r="E25" s="213"/>
      <c r="F25" s="214"/>
      <c r="G25" s="5" t="s">
        <v>0</v>
      </c>
      <c r="H25" s="9">
        <f>H24</f>
        <v>-18600</v>
      </c>
      <c r="I25" s="5" t="s">
        <v>0</v>
      </c>
      <c r="J25" s="9">
        <f>J24</f>
        <v>0</v>
      </c>
      <c r="K25" s="5" t="s">
        <v>0</v>
      </c>
      <c r="L25" s="9">
        <f>L24</f>
        <v>0</v>
      </c>
      <c r="M25" s="5" t="s">
        <v>0</v>
      </c>
      <c r="N25" s="9">
        <f>N24</f>
        <v>0</v>
      </c>
      <c r="O25" s="5" t="s">
        <v>0</v>
      </c>
      <c r="P25" s="9">
        <f>P24</f>
        <v>18600</v>
      </c>
      <c r="Q25" s="5" t="s">
        <v>48</v>
      </c>
      <c r="R25" s="9">
        <f>R24</f>
        <v>0</v>
      </c>
      <c r="S25" s="5" t="s">
        <v>3</v>
      </c>
      <c r="T25" s="5" t="s">
        <v>0</v>
      </c>
      <c r="U25" s="9">
        <f>U24</f>
        <v>0</v>
      </c>
      <c r="V25" s="5" t="s">
        <v>0</v>
      </c>
      <c r="W25" s="9">
        <f>W24</f>
        <v>0</v>
      </c>
      <c r="X25" s="5" t="s">
        <v>0</v>
      </c>
      <c r="Y25" s="9">
        <f>Y24</f>
        <v>0</v>
      </c>
      <c r="Z25" s="5" t="s">
        <v>0</v>
      </c>
      <c r="AA25" s="9">
        <f>AA24</f>
        <v>0</v>
      </c>
      <c r="AB25" s="5" t="s">
        <v>0</v>
      </c>
      <c r="AC25" s="9">
        <f>AC24</f>
        <v>0</v>
      </c>
      <c r="AD25" s="5" t="s">
        <v>0</v>
      </c>
      <c r="AE25" s="9">
        <f>AE24</f>
        <v>0</v>
      </c>
      <c r="AF25" s="5" t="s">
        <v>0</v>
      </c>
      <c r="AG25" s="9">
        <f>AG24</f>
        <v>0</v>
      </c>
      <c r="AH25" s="5" t="s">
        <v>0</v>
      </c>
      <c r="AI25" s="9">
        <f>AI24</f>
        <v>0</v>
      </c>
      <c r="AJ25" s="5" t="s">
        <v>48</v>
      </c>
      <c r="AK25" s="9">
        <f>AK24</f>
        <v>0</v>
      </c>
      <c r="AL25" s="5" t="s">
        <v>48</v>
      </c>
      <c r="AM25" s="9">
        <f>AM24</f>
        <v>0</v>
      </c>
      <c r="AN25" s="5" t="s">
        <v>48</v>
      </c>
      <c r="AO25" s="9">
        <f>AO24</f>
        <v>0</v>
      </c>
      <c r="AP25" s="5" t="s">
        <v>48</v>
      </c>
      <c r="AQ25" s="9">
        <f>AQ24</f>
        <v>0</v>
      </c>
      <c r="AR25" s="5" t="s">
        <v>0</v>
      </c>
      <c r="AS25" s="30">
        <f>AS24</f>
        <v>0</v>
      </c>
      <c r="AT25" s="57"/>
      <c r="AU25" s="3"/>
      <c r="AV25" s="101">
        <f t="shared" si="0"/>
        <v>0</v>
      </c>
      <c r="AW25" s="102">
        <f t="shared" si="1"/>
        <v>0</v>
      </c>
      <c r="AX25" s="103">
        <f t="shared" si="2"/>
        <v>0</v>
      </c>
      <c r="AY25" s="4"/>
      <c r="AZ25" s="4"/>
    </row>
    <row r="26" spans="1:52" s="7" customFormat="1" ht="24.75" customHeight="1">
      <c r="A26" s="54"/>
      <c r="B26" s="147"/>
      <c r="C26" s="124" t="str">
        <f>Events!C7</f>
        <v>E1</v>
      </c>
      <c r="D26" s="207" t="str">
        <f>Events!F7</f>
        <v>Issue common stock</v>
      </c>
      <c r="E26" s="207"/>
      <c r="F26" s="208"/>
      <c r="G26" s="5" t="s">
        <v>0</v>
      </c>
      <c r="H26" s="9">
        <f>Events!J7</f>
        <v>5000</v>
      </c>
      <c r="I26" s="5" t="s">
        <v>0</v>
      </c>
      <c r="J26" s="9"/>
      <c r="K26" s="5" t="s">
        <v>0</v>
      </c>
      <c r="L26" s="9"/>
      <c r="M26" s="5" t="s">
        <v>0</v>
      </c>
      <c r="N26" s="9"/>
      <c r="O26" s="5" t="s">
        <v>0</v>
      </c>
      <c r="P26" s="9"/>
      <c r="Q26" s="5" t="s">
        <v>48</v>
      </c>
      <c r="R26" s="9"/>
      <c r="S26" s="5" t="s">
        <v>3</v>
      </c>
      <c r="T26" s="5" t="s">
        <v>0</v>
      </c>
      <c r="U26" s="9"/>
      <c r="V26" s="5" t="s">
        <v>0</v>
      </c>
      <c r="W26" s="9"/>
      <c r="X26" s="5" t="s">
        <v>0</v>
      </c>
      <c r="Y26" s="9"/>
      <c r="Z26" s="5" t="s">
        <v>0</v>
      </c>
      <c r="AA26" s="9"/>
      <c r="AB26" s="5" t="s">
        <v>0</v>
      </c>
      <c r="AC26" s="9">
        <f>Events!J7</f>
        <v>5000</v>
      </c>
      <c r="AD26" s="5" t="s">
        <v>0</v>
      </c>
      <c r="AE26" s="9"/>
      <c r="AF26" s="5" t="s">
        <v>0</v>
      </c>
      <c r="AG26" s="9"/>
      <c r="AH26" s="5" t="s">
        <v>0</v>
      </c>
      <c r="AI26" s="9"/>
      <c r="AJ26" s="5" t="s">
        <v>48</v>
      </c>
      <c r="AK26" s="9"/>
      <c r="AL26" s="5" t="s">
        <v>48</v>
      </c>
      <c r="AM26" s="9"/>
      <c r="AN26" s="5" t="s">
        <v>48</v>
      </c>
      <c r="AO26" s="9"/>
      <c r="AP26" s="5" t="s">
        <v>48</v>
      </c>
      <c r="AQ26" s="9"/>
      <c r="AR26" s="5" t="s">
        <v>0</v>
      </c>
      <c r="AS26" s="30"/>
      <c r="AT26" s="57"/>
      <c r="AU26" s="3"/>
      <c r="AV26" s="101">
        <f t="shared" si="0"/>
        <v>5000</v>
      </c>
      <c r="AW26" s="102">
        <f t="shared" si="1"/>
        <v>5000</v>
      </c>
      <c r="AX26" s="103">
        <f t="shared" si="2"/>
        <v>0</v>
      </c>
      <c r="AY26" s="4"/>
      <c r="AZ26" s="4"/>
    </row>
    <row r="27" spans="1:52" s="7" customFormat="1" ht="24.75" customHeight="1">
      <c r="A27" s="54"/>
      <c r="B27" s="147"/>
      <c r="C27" s="212" t="s">
        <v>120</v>
      </c>
      <c r="D27" s="213"/>
      <c r="E27" s="213"/>
      <c r="F27" s="214"/>
      <c r="G27" s="5" t="s">
        <v>0</v>
      </c>
      <c r="H27" s="9">
        <f>H26</f>
        <v>5000</v>
      </c>
      <c r="I27" s="5" t="s">
        <v>0</v>
      </c>
      <c r="J27" s="9">
        <f>J26</f>
        <v>0</v>
      </c>
      <c r="K27" s="5" t="s">
        <v>0</v>
      </c>
      <c r="L27" s="9">
        <f>L26</f>
        <v>0</v>
      </c>
      <c r="M27" s="5" t="s">
        <v>0</v>
      </c>
      <c r="N27" s="9">
        <f>N26</f>
        <v>0</v>
      </c>
      <c r="O27" s="5" t="s">
        <v>0</v>
      </c>
      <c r="P27" s="9">
        <f>P26</f>
        <v>0</v>
      </c>
      <c r="Q27" s="5" t="s">
        <v>48</v>
      </c>
      <c r="R27" s="9">
        <f>R26</f>
        <v>0</v>
      </c>
      <c r="S27" s="5" t="s">
        <v>3</v>
      </c>
      <c r="T27" s="5" t="s">
        <v>0</v>
      </c>
      <c r="U27" s="9">
        <f>U26</f>
        <v>0</v>
      </c>
      <c r="V27" s="5" t="s">
        <v>0</v>
      </c>
      <c r="W27" s="9">
        <f>W26</f>
        <v>0</v>
      </c>
      <c r="X27" s="5" t="s">
        <v>0</v>
      </c>
      <c r="Y27" s="9">
        <f>Y26</f>
        <v>0</v>
      </c>
      <c r="Z27" s="5" t="s">
        <v>0</v>
      </c>
      <c r="AA27" s="9">
        <f>AA26</f>
        <v>0</v>
      </c>
      <c r="AB27" s="5" t="s">
        <v>0</v>
      </c>
      <c r="AC27" s="9">
        <f>AC26</f>
        <v>5000</v>
      </c>
      <c r="AD27" s="5" t="s">
        <v>0</v>
      </c>
      <c r="AE27" s="9">
        <f>AE26</f>
        <v>0</v>
      </c>
      <c r="AF27" s="5" t="s">
        <v>0</v>
      </c>
      <c r="AG27" s="9">
        <f>AG26</f>
        <v>0</v>
      </c>
      <c r="AH27" s="5" t="s">
        <v>0</v>
      </c>
      <c r="AI27" s="9">
        <f>AI26</f>
        <v>0</v>
      </c>
      <c r="AJ27" s="5" t="s">
        <v>48</v>
      </c>
      <c r="AK27" s="9">
        <f>AK26</f>
        <v>0</v>
      </c>
      <c r="AL27" s="5" t="s">
        <v>48</v>
      </c>
      <c r="AM27" s="9">
        <f>AM26</f>
        <v>0</v>
      </c>
      <c r="AN27" s="5" t="s">
        <v>48</v>
      </c>
      <c r="AO27" s="9">
        <f>AO26</f>
        <v>0</v>
      </c>
      <c r="AP27" s="5" t="s">
        <v>48</v>
      </c>
      <c r="AQ27" s="9">
        <f>AQ26</f>
        <v>0</v>
      </c>
      <c r="AR27" s="5" t="s">
        <v>0</v>
      </c>
      <c r="AS27" s="30">
        <f>AS26</f>
        <v>0</v>
      </c>
      <c r="AT27" s="57"/>
      <c r="AU27" s="3"/>
      <c r="AV27" s="101">
        <f t="shared" si="0"/>
        <v>5000</v>
      </c>
      <c r="AW27" s="102">
        <f t="shared" si="1"/>
        <v>5000</v>
      </c>
      <c r="AX27" s="103">
        <f t="shared" si="2"/>
        <v>0</v>
      </c>
      <c r="AY27" s="4"/>
      <c r="AZ27" s="4"/>
    </row>
    <row r="28" spans="1:52" s="7" customFormat="1" ht="24.75" customHeight="1">
      <c r="A28" s="54"/>
      <c r="B28" s="147"/>
      <c r="C28" s="124"/>
      <c r="D28" s="153" t="s">
        <v>43</v>
      </c>
      <c r="E28" s="133"/>
      <c r="F28" s="134"/>
      <c r="G28" s="105" t="s">
        <v>0</v>
      </c>
      <c r="H28" s="6">
        <f>H7+H23+H25+H27</f>
        <v>26700</v>
      </c>
      <c r="I28" s="5" t="s">
        <v>0</v>
      </c>
      <c r="J28" s="6">
        <f>J7+J23+J25+J27</f>
        <v>1650</v>
      </c>
      <c r="K28" s="5" t="s">
        <v>0</v>
      </c>
      <c r="L28" s="6">
        <f>L7+L23+L25+L27</f>
        <v>4100</v>
      </c>
      <c r="M28" s="5" t="s">
        <v>0</v>
      </c>
      <c r="N28" s="6">
        <f>N7+N23+N25+N27</f>
        <v>11900</v>
      </c>
      <c r="O28" s="5" t="s">
        <v>0</v>
      </c>
      <c r="P28" s="6">
        <f>P7+P23+P25+P27</f>
        <v>108600</v>
      </c>
      <c r="Q28" s="5" t="s">
        <v>48</v>
      </c>
      <c r="R28" s="6">
        <f>R7+R23+R25+R27</f>
        <v>20000</v>
      </c>
      <c r="S28" s="5" t="s">
        <v>3</v>
      </c>
      <c r="T28" s="5" t="s">
        <v>0</v>
      </c>
      <c r="U28" s="6">
        <f>U7+U23+U25+U27</f>
        <v>3550</v>
      </c>
      <c r="V28" s="5" t="s">
        <v>0</v>
      </c>
      <c r="W28" s="6">
        <f>W7+W23+W25+W27</f>
        <v>3100</v>
      </c>
      <c r="X28" s="5" t="s">
        <v>0</v>
      </c>
      <c r="Y28" s="6">
        <f>Y7+Y23+Y25+Y27</f>
        <v>2800</v>
      </c>
      <c r="Z28" s="5" t="s">
        <v>0</v>
      </c>
      <c r="AA28" s="6">
        <f>AA7+AA23+AA25+AA27</f>
        <v>10000</v>
      </c>
      <c r="AB28" s="5" t="s">
        <v>0</v>
      </c>
      <c r="AC28" s="6">
        <f>AC7+AC23+AC25+AC27</f>
        <v>69450</v>
      </c>
      <c r="AD28" s="5" t="s">
        <v>0</v>
      </c>
      <c r="AE28" s="6">
        <f>AE7+AE23+AE25+AE27</f>
        <v>27250</v>
      </c>
      <c r="AF28" s="5" t="s">
        <v>0</v>
      </c>
      <c r="AG28" s="6">
        <f>AG7+AG23+AG25+AG27</f>
        <v>64000</v>
      </c>
      <c r="AH28" s="5" t="s">
        <v>0</v>
      </c>
      <c r="AI28" s="6">
        <f>AI7+AI23+AI25+AI27</f>
        <v>22800</v>
      </c>
      <c r="AJ28" s="5" t="s">
        <v>48</v>
      </c>
      <c r="AK28" s="6">
        <f>AK7+AK23+AK25+AK27</f>
        <v>10500</v>
      </c>
      <c r="AL28" s="5" t="s">
        <v>48</v>
      </c>
      <c r="AM28" s="6">
        <f>AM7+AM23+AM25+AM27</f>
        <v>38400</v>
      </c>
      <c r="AN28" s="5" t="s">
        <v>48</v>
      </c>
      <c r="AO28" s="6">
        <f>AO7+AO23+AO25+AO27</f>
        <v>10000</v>
      </c>
      <c r="AP28" s="5" t="s">
        <v>48</v>
      </c>
      <c r="AQ28" s="6">
        <f>AQ7+AQ23+AQ25+AQ27</f>
        <v>11100</v>
      </c>
      <c r="AR28" s="5" t="s">
        <v>0</v>
      </c>
      <c r="AS28" s="29">
        <f>AS7+AS23+AS25+AS27</f>
        <v>0</v>
      </c>
      <c r="AT28" s="57"/>
      <c r="AU28" s="3"/>
      <c r="AV28" s="101">
        <f t="shared" si="0"/>
        <v>132950</v>
      </c>
      <c r="AW28" s="102">
        <f t="shared" si="1"/>
        <v>132950</v>
      </c>
      <c r="AX28" s="103">
        <f t="shared" si="2"/>
        <v>0</v>
      </c>
      <c r="AY28" s="4"/>
      <c r="AZ28" s="4"/>
    </row>
    <row r="29" spans="1:52" s="7" customFormat="1" ht="24.75" customHeight="1">
      <c r="A29" s="54"/>
      <c r="B29" s="147"/>
      <c r="C29" s="124" t="s">
        <v>46</v>
      </c>
      <c r="D29" s="107" t="s">
        <v>44</v>
      </c>
      <c r="E29" s="107"/>
      <c r="F29" s="107"/>
      <c r="G29" s="5" t="s">
        <v>0</v>
      </c>
      <c r="H29" s="9"/>
      <c r="I29" s="5" t="s">
        <v>0</v>
      </c>
      <c r="J29" s="9"/>
      <c r="K29" s="5" t="s">
        <v>0</v>
      </c>
      <c r="L29" s="9"/>
      <c r="M29" s="5" t="s">
        <v>0</v>
      </c>
      <c r="N29" s="9"/>
      <c r="O29" s="5" t="s">
        <v>0</v>
      </c>
      <c r="P29" s="9"/>
      <c r="Q29" s="5" t="s">
        <v>48</v>
      </c>
      <c r="R29" s="9"/>
      <c r="S29" s="5" t="s">
        <v>3</v>
      </c>
      <c r="T29" s="5" t="s">
        <v>0</v>
      </c>
      <c r="U29" s="9"/>
      <c r="V29" s="5" t="s">
        <v>0</v>
      </c>
      <c r="W29" s="9"/>
      <c r="X29" s="5" t="s">
        <v>0</v>
      </c>
      <c r="Y29" s="9"/>
      <c r="Z29" s="5" t="s">
        <v>0</v>
      </c>
      <c r="AA29" s="9"/>
      <c r="AB29" s="5" t="s">
        <v>0</v>
      </c>
      <c r="AC29" s="9"/>
      <c r="AD29" s="5" t="s">
        <v>0</v>
      </c>
      <c r="AE29" s="9"/>
      <c r="AF29" s="5" t="s">
        <v>0</v>
      </c>
      <c r="AG29" s="9">
        <f>-AG28</f>
        <v>-64000</v>
      </c>
      <c r="AH29" s="5" t="s">
        <v>0</v>
      </c>
      <c r="AI29" s="9">
        <f>-AI28</f>
        <v>-22800</v>
      </c>
      <c r="AJ29" s="5" t="s">
        <v>48</v>
      </c>
      <c r="AK29" s="9">
        <f>-AK28</f>
        <v>-10500</v>
      </c>
      <c r="AL29" s="5" t="s">
        <v>48</v>
      </c>
      <c r="AM29" s="9">
        <f>-AM28</f>
        <v>-38400</v>
      </c>
      <c r="AN29" s="5" t="s">
        <v>48</v>
      </c>
      <c r="AO29" s="9">
        <f>-AO28</f>
        <v>-10000</v>
      </c>
      <c r="AP29" s="5" t="s">
        <v>48</v>
      </c>
      <c r="AQ29" s="9">
        <f>-AQ28</f>
        <v>-11100</v>
      </c>
      <c r="AR29" s="5" t="s">
        <v>0</v>
      </c>
      <c r="AS29" s="30">
        <f>AG28+AI28-AK28-AM28-AO28-AQ28</f>
        <v>16800</v>
      </c>
      <c r="AT29" s="57"/>
      <c r="AU29" s="3"/>
      <c r="AV29" s="101">
        <f t="shared" si="0"/>
        <v>0</v>
      </c>
      <c r="AW29" s="102">
        <f t="shared" si="1"/>
        <v>0</v>
      </c>
      <c r="AX29" s="103">
        <f t="shared" si="2"/>
        <v>0</v>
      </c>
      <c r="AY29" s="4"/>
      <c r="AZ29" s="4"/>
    </row>
    <row r="30" spans="1:52" s="7" customFormat="1" ht="24.75" customHeight="1">
      <c r="A30" s="54"/>
      <c r="B30" s="147"/>
      <c r="C30" s="124" t="s">
        <v>47</v>
      </c>
      <c r="D30" s="110" t="s">
        <v>45</v>
      </c>
      <c r="E30" s="110"/>
      <c r="F30" s="110"/>
      <c r="G30" s="5" t="s">
        <v>0</v>
      </c>
      <c r="H30" s="9"/>
      <c r="I30" s="5" t="s">
        <v>0</v>
      </c>
      <c r="J30" s="9"/>
      <c r="K30" s="5" t="s">
        <v>0</v>
      </c>
      <c r="L30" s="9"/>
      <c r="M30" s="5" t="s">
        <v>0</v>
      </c>
      <c r="N30" s="9"/>
      <c r="O30" s="5" t="s">
        <v>0</v>
      </c>
      <c r="P30" s="9"/>
      <c r="Q30" s="5" t="s">
        <v>48</v>
      </c>
      <c r="R30" s="9"/>
      <c r="S30" s="5" t="s">
        <v>3</v>
      </c>
      <c r="T30" s="5" t="s">
        <v>0</v>
      </c>
      <c r="U30" s="9"/>
      <c r="V30" s="5" t="s">
        <v>0</v>
      </c>
      <c r="W30" s="9"/>
      <c r="X30" s="5" t="s">
        <v>0</v>
      </c>
      <c r="Y30" s="9"/>
      <c r="Z30" s="5" t="s">
        <v>0</v>
      </c>
      <c r="AA30" s="9"/>
      <c r="AB30" s="5" t="s">
        <v>0</v>
      </c>
      <c r="AC30" s="9"/>
      <c r="AD30" s="5" t="s">
        <v>0</v>
      </c>
      <c r="AE30" s="9">
        <f>AS29</f>
        <v>16800</v>
      </c>
      <c r="AF30" s="5" t="s">
        <v>0</v>
      </c>
      <c r="AG30" s="9"/>
      <c r="AH30" s="5" t="s">
        <v>0</v>
      </c>
      <c r="AI30" s="9"/>
      <c r="AJ30" s="5" t="s">
        <v>48</v>
      </c>
      <c r="AK30" s="9"/>
      <c r="AL30" s="5" t="s">
        <v>48</v>
      </c>
      <c r="AM30" s="9"/>
      <c r="AN30" s="5" t="s">
        <v>48</v>
      </c>
      <c r="AO30" s="9"/>
      <c r="AP30" s="5" t="s">
        <v>48</v>
      </c>
      <c r="AQ30" s="9"/>
      <c r="AR30" s="5" t="s">
        <v>0</v>
      </c>
      <c r="AS30" s="30">
        <f>-AS29</f>
        <v>-16800</v>
      </c>
      <c r="AT30" s="57"/>
      <c r="AU30" s="3"/>
      <c r="AV30" s="101">
        <f t="shared" si="0"/>
        <v>0</v>
      </c>
      <c r="AW30" s="102">
        <f t="shared" si="1"/>
        <v>0</v>
      </c>
      <c r="AX30" s="103">
        <f t="shared" si="2"/>
        <v>0</v>
      </c>
      <c r="AY30" s="4"/>
      <c r="AZ30" s="4"/>
    </row>
    <row r="31" spans="1:52" s="7" customFormat="1" ht="24.75" customHeight="1" thickBot="1">
      <c r="A31" s="54"/>
      <c r="B31" s="148"/>
      <c r="C31" s="125"/>
      <c r="D31" s="112" t="str">
        <f>'Accounts &amp; Parameters'!E75</f>
        <v>31-Dec-12</v>
      </c>
      <c r="E31" s="113"/>
      <c r="F31" s="104"/>
      <c r="G31" s="111" t="s">
        <v>0</v>
      </c>
      <c r="H31" s="31">
        <f>SUM(H28:H30)</f>
        <v>26700</v>
      </c>
      <c r="I31" s="98" t="s">
        <v>0</v>
      </c>
      <c r="J31" s="31">
        <f>SUM(J28:J30)</f>
        <v>1650</v>
      </c>
      <c r="K31" s="98" t="s">
        <v>0</v>
      </c>
      <c r="L31" s="31">
        <f>SUM(L28:L30)</f>
        <v>4100</v>
      </c>
      <c r="M31" s="98" t="s">
        <v>0</v>
      </c>
      <c r="N31" s="31">
        <f>SUM(N28:N30)</f>
        <v>11900</v>
      </c>
      <c r="O31" s="98" t="s">
        <v>0</v>
      </c>
      <c r="P31" s="31">
        <f>SUM(P28:P30)</f>
        <v>108600</v>
      </c>
      <c r="Q31" s="98" t="s">
        <v>48</v>
      </c>
      <c r="R31" s="31">
        <f>SUM(R28:R30)</f>
        <v>20000</v>
      </c>
      <c r="S31" s="98" t="s">
        <v>3</v>
      </c>
      <c r="T31" s="98" t="s">
        <v>0</v>
      </c>
      <c r="U31" s="31">
        <f>SUM(U28:U30)</f>
        <v>3550</v>
      </c>
      <c r="V31" s="98" t="s">
        <v>0</v>
      </c>
      <c r="W31" s="31">
        <f>SUM(W28:W30)</f>
        <v>3100</v>
      </c>
      <c r="X31" s="98" t="s">
        <v>0</v>
      </c>
      <c r="Y31" s="31">
        <f>SUM(Y28:Y30)</f>
        <v>2800</v>
      </c>
      <c r="Z31" s="98" t="s">
        <v>0</v>
      </c>
      <c r="AA31" s="31">
        <f>SUM(AA28:AA30)</f>
        <v>10000</v>
      </c>
      <c r="AB31" s="98" t="s">
        <v>0</v>
      </c>
      <c r="AC31" s="31">
        <f>SUM(AC28:AC30)</f>
        <v>69450</v>
      </c>
      <c r="AD31" s="98" t="s">
        <v>0</v>
      </c>
      <c r="AE31" s="31">
        <f>SUM(AE28:AE30)</f>
        <v>44050</v>
      </c>
      <c r="AF31" s="98" t="s">
        <v>0</v>
      </c>
      <c r="AG31" s="31">
        <f>SUM(AG28:AG30)</f>
        <v>0</v>
      </c>
      <c r="AH31" s="98" t="s">
        <v>0</v>
      </c>
      <c r="AI31" s="31">
        <f>SUM(AI28:AI30)</f>
        <v>0</v>
      </c>
      <c r="AJ31" s="98" t="s">
        <v>48</v>
      </c>
      <c r="AK31" s="31">
        <f>SUM(AK28:AK30)</f>
        <v>0</v>
      </c>
      <c r="AL31" s="98" t="s">
        <v>48</v>
      </c>
      <c r="AM31" s="31">
        <f>SUM(AM28:AM30)</f>
        <v>0</v>
      </c>
      <c r="AN31" s="98" t="s">
        <v>48</v>
      </c>
      <c r="AO31" s="31">
        <f>SUM(AO28:AO30)</f>
        <v>0</v>
      </c>
      <c r="AP31" s="98" t="s">
        <v>48</v>
      </c>
      <c r="AQ31" s="31">
        <f>SUM(AQ28:AQ30)</f>
        <v>0</v>
      </c>
      <c r="AR31" s="98" t="s">
        <v>0</v>
      </c>
      <c r="AS31" s="32">
        <f>SUM(AS28:AS30)</f>
        <v>0</v>
      </c>
      <c r="AT31" s="57"/>
      <c r="AU31" s="3"/>
      <c r="AV31" s="135">
        <f t="shared" si="0"/>
        <v>132950</v>
      </c>
      <c r="AW31" s="136">
        <f t="shared" si="1"/>
        <v>132950</v>
      </c>
      <c r="AX31" s="137">
        <f t="shared" si="2"/>
        <v>0</v>
      </c>
      <c r="AY31" s="4"/>
      <c r="AZ31" s="4"/>
    </row>
    <row r="32" spans="2:52" s="33" customFormat="1" ht="7.5" customHeight="1">
      <c r="B32" s="43"/>
      <c r="C32" s="126"/>
      <c r="D32" s="61"/>
      <c r="E32" s="61"/>
      <c r="F32" s="61"/>
      <c r="G32" s="114"/>
      <c r="H32" s="38"/>
      <c r="I32" s="114"/>
      <c r="J32" s="38"/>
      <c r="K32" s="114"/>
      <c r="L32" s="38"/>
      <c r="M32" s="114"/>
      <c r="N32" s="38"/>
      <c r="O32" s="114"/>
      <c r="P32" s="38"/>
      <c r="Q32" s="114"/>
      <c r="R32" s="38"/>
      <c r="S32" s="114"/>
      <c r="T32" s="114"/>
      <c r="U32" s="38"/>
      <c r="V32" s="114"/>
      <c r="W32" s="38"/>
      <c r="X32" s="114"/>
      <c r="Y32" s="38"/>
      <c r="Z32" s="114"/>
      <c r="AA32" s="38"/>
      <c r="AB32" s="114"/>
      <c r="AC32" s="38"/>
      <c r="AD32" s="114"/>
      <c r="AE32" s="38"/>
      <c r="AF32" s="114"/>
      <c r="AG32" s="38"/>
      <c r="AH32" s="114"/>
      <c r="AI32" s="38"/>
      <c r="AJ32" s="114"/>
      <c r="AK32" s="38"/>
      <c r="AL32" s="114"/>
      <c r="AM32" s="38"/>
      <c r="AN32" s="114"/>
      <c r="AO32" s="38"/>
      <c r="AP32" s="114"/>
      <c r="AQ32" s="38"/>
      <c r="AR32" s="114"/>
      <c r="AS32" s="38"/>
      <c r="AT32" s="44"/>
      <c r="AU32" s="35"/>
      <c r="AV32" s="36"/>
      <c r="AW32" s="36"/>
      <c r="AX32" s="36"/>
      <c r="AY32" s="36"/>
      <c r="AZ32" s="36"/>
    </row>
    <row r="33" spans="2:52" s="33" customFormat="1" ht="12.75">
      <c r="B33" s="43"/>
      <c r="C33" s="126"/>
      <c r="D33" s="61"/>
      <c r="E33" s="61"/>
      <c r="F33" s="61"/>
      <c r="G33" s="114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14"/>
      <c r="U33" s="38"/>
      <c r="V33" s="114"/>
      <c r="W33" s="38"/>
      <c r="X33" s="114"/>
      <c r="Y33" s="38"/>
      <c r="Z33" s="114"/>
      <c r="AA33" s="38"/>
      <c r="AB33" s="114"/>
      <c r="AC33" s="38"/>
      <c r="AD33" s="114"/>
      <c r="AE33" s="38"/>
      <c r="AF33" s="114"/>
      <c r="AG33" s="38"/>
      <c r="AH33" s="114"/>
      <c r="AI33" s="38"/>
      <c r="AJ33" s="114"/>
      <c r="AK33" s="38"/>
      <c r="AL33" s="114"/>
      <c r="AM33" s="38"/>
      <c r="AN33" s="114"/>
      <c r="AO33" s="38"/>
      <c r="AP33" s="114"/>
      <c r="AQ33" s="38"/>
      <c r="AR33" s="114"/>
      <c r="AS33" s="38"/>
      <c r="AT33" s="44"/>
      <c r="AU33" s="35"/>
      <c r="AV33" s="36"/>
      <c r="AW33" s="36"/>
      <c r="AX33" s="36"/>
      <c r="AY33" s="36"/>
      <c r="AZ33" s="36"/>
    </row>
    <row r="34" spans="2:52" s="33" customFormat="1" ht="12.75">
      <c r="B34" s="43"/>
      <c r="C34" s="183" t="s">
        <v>33</v>
      </c>
      <c r="D34" s="184"/>
      <c r="E34" s="184"/>
      <c r="F34" s="184"/>
      <c r="G34" s="184"/>
      <c r="H34" s="185"/>
      <c r="I34" s="114"/>
      <c r="J34" s="38"/>
      <c r="K34" s="114"/>
      <c r="L34" s="38"/>
      <c r="M34" s="114"/>
      <c r="N34" s="38"/>
      <c r="O34" s="114"/>
      <c r="P34" s="38"/>
      <c r="Q34" s="114"/>
      <c r="R34" s="38"/>
      <c r="S34" s="114"/>
      <c r="T34" s="114"/>
      <c r="U34" s="38"/>
      <c r="V34" s="114"/>
      <c r="W34" s="38"/>
      <c r="X34" s="114"/>
      <c r="Y34" s="38"/>
      <c r="Z34" s="114"/>
      <c r="AA34" s="38"/>
      <c r="AB34" s="114"/>
      <c r="AC34" s="38"/>
      <c r="AD34" s="114"/>
      <c r="AE34" s="38"/>
      <c r="AF34" s="114"/>
      <c r="AG34" s="38"/>
      <c r="AH34" s="114"/>
      <c r="AI34" s="38"/>
      <c r="AJ34" s="114"/>
      <c r="AK34" s="38"/>
      <c r="AL34" s="114"/>
      <c r="AM34" s="38"/>
      <c r="AN34" s="114"/>
      <c r="AO34" s="38"/>
      <c r="AP34" s="114"/>
      <c r="AQ34" s="38"/>
      <c r="AR34" s="114"/>
      <c r="AS34" s="38"/>
      <c r="AT34" s="44"/>
      <c r="AU34" s="35"/>
      <c r="AV34" s="36"/>
      <c r="AW34" s="36"/>
      <c r="AX34" s="36"/>
      <c r="AY34" s="36"/>
      <c r="AZ34" s="36"/>
    </row>
    <row r="35" spans="2:52" s="33" customFormat="1" ht="12.75">
      <c r="B35" s="43"/>
      <c r="C35" s="127" t="str">
        <f>'Accounts &amp; Parameters'!C7</f>
        <v>ASSETS</v>
      </c>
      <c r="D35" s="15"/>
      <c r="E35" s="15"/>
      <c r="F35" s="15"/>
      <c r="G35" s="15"/>
      <c r="H35" s="16"/>
      <c r="I35" s="114"/>
      <c r="J35" s="38"/>
      <c r="K35" s="114"/>
      <c r="L35" s="38"/>
      <c r="M35" s="114"/>
      <c r="N35" s="38"/>
      <c r="O35" s="114"/>
      <c r="P35" s="38"/>
      <c r="Q35" s="114"/>
      <c r="R35" s="38"/>
      <c r="S35" s="114"/>
      <c r="T35" s="114"/>
      <c r="U35" s="38"/>
      <c r="V35" s="114"/>
      <c r="W35" s="38"/>
      <c r="X35" s="114"/>
      <c r="Y35" s="38"/>
      <c r="Z35" s="114"/>
      <c r="AA35" s="38"/>
      <c r="AB35" s="114"/>
      <c r="AC35" s="38"/>
      <c r="AD35" s="114"/>
      <c r="AE35" s="38"/>
      <c r="AF35" s="114"/>
      <c r="AG35" s="38"/>
      <c r="AH35" s="114"/>
      <c r="AI35" s="38"/>
      <c r="AJ35" s="114"/>
      <c r="AK35" s="38"/>
      <c r="AL35" s="114"/>
      <c r="AM35" s="38"/>
      <c r="AN35" s="114"/>
      <c r="AO35" s="38"/>
      <c r="AP35" s="114"/>
      <c r="AQ35" s="38"/>
      <c r="AR35" s="114"/>
      <c r="AS35" s="38"/>
      <c r="AT35" s="44"/>
      <c r="AU35" s="35"/>
      <c r="AV35" s="36"/>
      <c r="AW35" s="36"/>
      <c r="AX35" s="36"/>
      <c r="AY35" s="36"/>
      <c r="AZ35" s="36"/>
    </row>
    <row r="36" spans="2:52" s="33" customFormat="1" ht="12.75">
      <c r="B36" s="43"/>
      <c r="C36" s="128"/>
      <c r="D36" s="18" t="str">
        <f>'Accounts &amp; Parameters'!D8</f>
        <v>Current</v>
      </c>
      <c r="E36" s="15"/>
      <c r="F36" s="15"/>
      <c r="G36" s="15"/>
      <c r="H36" s="16"/>
      <c r="I36" s="114"/>
      <c r="J36" s="38"/>
      <c r="K36" s="114"/>
      <c r="L36" s="38"/>
      <c r="M36" s="114"/>
      <c r="N36" s="38"/>
      <c r="O36" s="114"/>
      <c r="P36" s="38"/>
      <c r="Q36" s="114"/>
      <c r="R36" s="38"/>
      <c r="S36" s="114"/>
      <c r="T36" s="114"/>
      <c r="U36" s="38"/>
      <c r="V36" s="114"/>
      <c r="W36" s="38"/>
      <c r="X36" s="114"/>
      <c r="Y36" s="38"/>
      <c r="Z36" s="114"/>
      <c r="AA36" s="38"/>
      <c r="AB36" s="114"/>
      <c r="AC36" s="38"/>
      <c r="AD36" s="114"/>
      <c r="AE36" s="38"/>
      <c r="AF36" s="114"/>
      <c r="AG36" s="38"/>
      <c r="AH36" s="114"/>
      <c r="AI36" s="38"/>
      <c r="AJ36" s="114"/>
      <c r="AK36" s="38"/>
      <c r="AL36" s="114"/>
      <c r="AM36" s="38"/>
      <c r="AN36" s="114"/>
      <c r="AO36" s="38"/>
      <c r="AP36" s="114"/>
      <c r="AQ36" s="38"/>
      <c r="AR36" s="114"/>
      <c r="AS36" s="38"/>
      <c r="AT36" s="44"/>
      <c r="AU36" s="35"/>
      <c r="AV36" s="36"/>
      <c r="AW36" s="36"/>
      <c r="AX36" s="36"/>
      <c r="AY36" s="36"/>
      <c r="AZ36" s="36"/>
    </row>
    <row r="37" spans="2:52" s="33" customFormat="1" ht="12.75">
      <c r="B37" s="43"/>
      <c r="C37" s="128"/>
      <c r="D37" s="15"/>
      <c r="E37" s="15" t="str">
        <f>'Accounts &amp; Parameters'!E9</f>
        <v>C</v>
      </c>
      <c r="F37" s="15" t="str">
        <f>'Accounts &amp; Parameters'!F9</f>
        <v>Cash</v>
      </c>
      <c r="G37" s="15"/>
      <c r="H37" s="16"/>
      <c r="I37" s="114"/>
      <c r="J37" s="38"/>
      <c r="K37" s="114"/>
      <c r="L37" s="38"/>
      <c r="M37" s="114"/>
      <c r="N37" s="38"/>
      <c r="O37" s="114"/>
      <c r="P37" s="38"/>
      <c r="Q37" s="114"/>
      <c r="R37" s="38"/>
      <c r="S37" s="114"/>
      <c r="T37" s="114"/>
      <c r="U37" s="38"/>
      <c r="V37" s="114"/>
      <c r="W37" s="38"/>
      <c r="X37" s="114"/>
      <c r="Y37" s="38"/>
      <c r="Z37" s="114"/>
      <c r="AA37" s="38"/>
      <c r="AB37" s="114"/>
      <c r="AC37" s="38"/>
      <c r="AD37" s="114"/>
      <c r="AE37" s="38"/>
      <c r="AF37" s="114"/>
      <c r="AG37" s="38"/>
      <c r="AH37" s="114"/>
      <c r="AI37" s="38"/>
      <c r="AJ37" s="114"/>
      <c r="AK37" s="38"/>
      <c r="AL37" s="114"/>
      <c r="AM37" s="38"/>
      <c r="AN37" s="114"/>
      <c r="AO37" s="38"/>
      <c r="AP37" s="114"/>
      <c r="AQ37" s="38"/>
      <c r="AR37" s="114"/>
      <c r="AS37" s="38"/>
      <c r="AT37" s="44"/>
      <c r="AU37" s="35"/>
      <c r="AV37" s="36"/>
      <c r="AW37" s="36"/>
      <c r="AX37" s="36"/>
      <c r="AY37" s="36"/>
      <c r="AZ37" s="36"/>
    </row>
    <row r="38" spans="2:52" s="33" customFormat="1" ht="12.75">
      <c r="B38" s="43"/>
      <c r="C38" s="128"/>
      <c r="D38" s="15"/>
      <c r="E38" s="15" t="str">
        <f>'Accounts &amp; Parameters'!E10</f>
        <v>AR</v>
      </c>
      <c r="F38" s="15" t="str">
        <f>'Accounts &amp; Parameters'!F10</f>
        <v>Accounts receivable</v>
      </c>
      <c r="G38" s="15"/>
      <c r="H38" s="16"/>
      <c r="I38" s="114"/>
      <c r="J38" s="38"/>
      <c r="K38" s="114"/>
      <c r="L38" s="38"/>
      <c r="M38" s="114"/>
      <c r="N38" s="38"/>
      <c r="O38" s="114"/>
      <c r="P38" s="38"/>
      <c r="Q38" s="114"/>
      <c r="R38" s="38"/>
      <c r="S38" s="114"/>
      <c r="T38" s="114"/>
      <c r="U38" s="38"/>
      <c r="V38" s="114"/>
      <c r="W38" s="38"/>
      <c r="X38" s="114"/>
      <c r="Y38" s="38"/>
      <c r="Z38" s="114"/>
      <c r="AA38" s="38"/>
      <c r="AB38" s="114"/>
      <c r="AC38" s="38"/>
      <c r="AD38" s="114"/>
      <c r="AE38" s="38"/>
      <c r="AF38" s="114"/>
      <c r="AG38" s="38"/>
      <c r="AH38" s="114"/>
      <c r="AI38" s="38"/>
      <c r="AJ38" s="114"/>
      <c r="AK38" s="38"/>
      <c r="AL38" s="114"/>
      <c r="AM38" s="38"/>
      <c r="AN38" s="114"/>
      <c r="AO38" s="38"/>
      <c r="AP38" s="114"/>
      <c r="AQ38" s="38"/>
      <c r="AR38" s="114"/>
      <c r="AS38" s="38"/>
      <c r="AT38" s="44"/>
      <c r="AU38" s="35"/>
      <c r="AV38" s="36"/>
      <c r="AW38" s="36"/>
      <c r="AX38" s="36"/>
      <c r="AY38" s="36"/>
      <c r="AZ38" s="36"/>
    </row>
    <row r="39" spans="2:52" s="33" customFormat="1" ht="12.75">
      <c r="B39" s="43"/>
      <c r="C39" s="128"/>
      <c r="D39" s="15"/>
      <c r="E39" s="15" t="str">
        <f>'Accounts &amp; Parameters'!E11</f>
        <v>Inven</v>
      </c>
      <c r="F39" s="15" t="str">
        <f>'Accounts &amp; Parameters'!F11</f>
        <v>Inventory</v>
      </c>
      <c r="G39" s="15"/>
      <c r="H39" s="16"/>
      <c r="I39" s="114"/>
      <c r="J39" s="38"/>
      <c r="K39" s="114"/>
      <c r="L39" s="38"/>
      <c r="M39" s="114"/>
      <c r="N39" s="38"/>
      <c r="O39" s="114"/>
      <c r="P39" s="38"/>
      <c r="Q39" s="114"/>
      <c r="R39" s="38"/>
      <c r="S39" s="114"/>
      <c r="T39" s="114"/>
      <c r="U39" s="38"/>
      <c r="V39" s="114"/>
      <c r="W39" s="38"/>
      <c r="X39" s="114"/>
      <c r="Y39" s="38"/>
      <c r="Z39" s="114"/>
      <c r="AA39" s="38"/>
      <c r="AB39" s="114"/>
      <c r="AC39" s="38"/>
      <c r="AD39" s="114"/>
      <c r="AE39" s="38"/>
      <c r="AF39" s="114"/>
      <c r="AG39" s="38"/>
      <c r="AH39" s="114"/>
      <c r="AI39" s="38"/>
      <c r="AJ39" s="114"/>
      <c r="AK39" s="38"/>
      <c r="AL39" s="114"/>
      <c r="AM39" s="38"/>
      <c r="AN39" s="114"/>
      <c r="AO39" s="38"/>
      <c r="AP39" s="114"/>
      <c r="AQ39" s="38"/>
      <c r="AR39" s="114"/>
      <c r="AS39" s="38"/>
      <c r="AT39" s="44"/>
      <c r="AU39" s="35"/>
      <c r="AV39" s="36"/>
      <c r="AW39" s="36"/>
      <c r="AX39" s="36"/>
      <c r="AY39" s="36"/>
      <c r="AZ39" s="36"/>
    </row>
    <row r="40" spans="2:52" s="33" customFormat="1" ht="12.75">
      <c r="B40" s="43"/>
      <c r="C40" s="128"/>
      <c r="D40" s="15"/>
      <c r="E40" s="15" t="str">
        <f>'Accounts &amp; Parameters'!E12</f>
        <v>PreEx</v>
      </c>
      <c r="F40" s="15" t="str">
        <f>'Accounts &amp; Parameters'!F12</f>
        <v>Prepaid expenses</v>
      </c>
      <c r="G40" s="15"/>
      <c r="H40" s="16"/>
      <c r="I40" s="114"/>
      <c r="J40" s="38"/>
      <c r="K40" s="114"/>
      <c r="L40" s="38"/>
      <c r="M40" s="114"/>
      <c r="N40" s="38"/>
      <c r="O40" s="114"/>
      <c r="P40" s="38"/>
      <c r="Q40" s="114"/>
      <c r="R40" s="38"/>
      <c r="S40" s="114"/>
      <c r="T40" s="114"/>
      <c r="U40" s="38"/>
      <c r="V40" s="114"/>
      <c r="W40" s="38"/>
      <c r="X40" s="114"/>
      <c r="Y40" s="38"/>
      <c r="Z40" s="114"/>
      <c r="AA40" s="38"/>
      <c r="AB40" s="114"/>
      <c r="AC40" s="38"/>
      <c r="AD40" s="114"/>
      <c r="AE40" s="38"/>
      <c r="AF40" s="114"/>
      <c r="AG40" s="38"/>
      <c r="AH40" s="114"/>
      <c r="AI40" s="38"/>
      <c r="AJ40" s="114"/>
      <c r="AK40" s="38"/>
      <c r="AL40" s="114"/>
      <c r="AM40" s="38"/>
      <c r="AN40" s="114"/>
      <c r="AO40" s="38"/>
      <c r="AP40" s="114"/>
      <c r="AQ40" s="38"/>
      <c r="AR40" s="114"/>
      <c r="AS40" s="38"/>
      <c r="AT40" s="44"/>
      <c r="AU40" s="35"/>
      <c r="AV40" s="36"/>
      <c r="AW40" s="36"/>
      <c r="AX40" s="36"/>
      <c r="AY40" s="36"/>
      <c r="AZ40" s="36"/>
    </row>
    <row r="41" spans="2:52" s="33" customFormat="1" ht="12.75">
      <c r="B41" s="43"/>
      <c r="C41" s="128"/>
      <c r="D41" s="18" t="str">
        <f>'Accounts &amp; Parameters'!D13</f>
        <v>Noncurrent</v>
      </c>
      <c r="E41" s="15"/>
      <c r="F41" s="15"/>
      <c r="G41" s="15"/>
      <c r="H41" s="16"/>
      <c r="I41" s="114"/>
      <c r="J41" s="38"/>
      <c r="K41" s="114"/>
      <c r="L41" s="38"/>
      <c r="M41" s="114"/>
      <c r="N41" s="38"/>
      <c r="O41" s="114"/>
      <c r="P41" s="38"/>
      <c r="Q41" s="114"/>
      <c r="R41" s="38"/>
      <c r="S41" s="114"/>
      <c r="T41" s="114"/>
      <c r="U41" s="38"/>
      <c r="V41" s="114"/>
      <c r="W41" s="38"/>
      <c r="X41" s="114"/>
      <c r="Y41" s="38"/>
      <c r="Z41" s="114"/>
      <c r="AA41" s="38"/>
      <c r="AB41" s="114"/>
      <c r="AC41" s="38"/>
      <c r="AD41" s="114"/>
      <c r="AE41" s="38"/>
      <c r="AF41" s="114"/>
      <c r="AG41" s="38"/>
      <c r="AH41" s="114"/>
      <c r="AI41" s="38"/>
      <c r="AJ41" s="114"/>
      <c r="AK41" s="38"/>
      <c r="AL41" s="114"/>
      <c r="AM41" s="38"/>
      <c r="AN41" s="114"/>
      <c r="AO41" s="38"/>
      <c r="AP41" s="114"/>
      <c r="AQ41" s="38"/>
      <c r="AR41" s="114"/>
      <c r="AS41" s="38"/>
      <c r="AT41" s="44"/>
      <c r="AU41" s="35"/>
      <c r="AV41" s="36"/>
      <c r="AW41" s="36"/>
      <c r="AX41" s="36"/>
      <c r="AY41" s="36"/>
      <c r="AZ41" s="36"/>
    </row>
    <row r="42" spans="2:52" s="33" customFormat="1" ht="12.75">
      <c r="B42" s="43"/>
      <c r="C42" s="128"/>
      <c r="D42" s="15"/>
      <c r="E42" s="15" t="str">
        <f>'Accounts &amp; Parameters'!E14</f>
        <v>PP&amp;E</v>
      </c>
      <c r="F42" s="15" t="str">
        <f>'Accounts &amp; Parameters'!F14</f>
        <v>Property, plant &amp; equipment at cost</v>
      </c>
      <c r="G42" s="15"/>
      <c r="H42" s="16"/>
      <c r="I42" s="114"/>
      <c r="J42" s="38"/>
      <c r="K42" s="114"/>
      <c r="L42" s="38"/>
      <c r="M42" s="114"/>
      <c r="N42" s="38"/>
      <c r="O42" s="114"/>
      <c r="P42" s="38"/>
      <c r="Q42" s="114"/>
      <c r="R42" s="38"/>
      <c r="S42" s="114"/>
      <c r="T42" s="114"/>
      <c r="U42" s="38"/>
      <c r="V42" s="114"/>
      <c r="W42" s="38"/>
      <c r="X42" s="114"/>
      <c r="Y42" s="38"/>
      <c r="Z42" s="114"/>
      <c r="AA42" s="38"/>
      <c r="AB42" s="114"/>
      <c r="AC42" s="38"/>
      <c r="AD42" s="114"/>
      <c r="AE42" s="38"/>
      <c r="AF42" s="114"/>
      <c r="AG42" s="38"/>
      <c r="AH42" s="114"/>
      <c r="AI42" s="38"/>
      <c r="AJ42" s="114"/>
      <c r="AK42" s="38"/>
      <c r="AL42" s="114"/>
      <c r="AM42" s="38"/>
      <c r="AN42" s="114"/>
      <c r="AO42" s="38"/>
      <c r="AP42" s="114"/>
      <c r="AQ42" s="38"/>
      <c r="AR42" s="114"/>
      <c r="AS42" s="38"/>
      <c r="AT42" s="44"/>
      <c r="AU42" s="35"/>
      <c r="AV42" s="36"/>
      <c r="AW42" s="36"/>
      <c r="AX42" s="36"/>
      <c r="AY42" s="36"/>
      <c r="AZ42" s="36"/>
    </row>
    <row r="43" spans="2:52" s="33" customFormat="1" ht="12.75">
      <c r="B43" s="43"/>
      <c r="C43" s="128"/>
      <c r="D43" s="18"/>
      <c r="E43" s="15" t="str">
        <f>'Accounts &amp; Parameters'!E15</f>
        <v>AcDep</v>
      </c>
      <c r="F43" s="15" t="str">
        <f>'Accounts &amp; Parameters'!F15</f>
        <v>Accumulated depreciation</v>
      </c>
      <c r="G43" s="15"/>
      <c r="H43" s="16"/>
      <c r="I43" s="114"/>
      <c r="J43" s="38"/>
      <c r="K43" s="114"/>
      <c r="L43" s="38"/>
      <c r="M43" s="114"/>
      <c r="N43" s="38"/>
      <c r="O43" s="114"/>
      <c r="P43" s="38"/>
      <c r="Q43" s="114"/>
      <c r="R43" s="38"/>
      <c r="S43" s="114"/>
      <c r="T43" s="114"/>
      <c r="U43" s="38"/>
      <c r="V43" s="114"/>
      <c r="W43" s="38"/>
      <c r="X43" s="114"/>
      <c r="Y43" s="38"/>
      <c r="Z43" s="114"/>
      <c r="AA43" s="38"/>
      <c r="AB43" s="114"/>
      <c r="AC43" s="38"/>
      <c r="AD43" s="114"/>
      <c r="AE43" s="38"/>
      <c r="AF43" s="114"/>
      <c r="AG43" s="38"/>
      <c r="AH43" s="114"/>
      <c r="AI43" s="38"/>
      <c r="AJ43" s="114"/>
      <c r="AK43" s="38"/>
      <c r="AL43" s="114"/>
      <c r="AM43" s="38"/>
      <c r="AN43" s="114"/>
      <c r="AO43" s="38"/>
      <c r="AP43" s="114"/>
      <c r="AQ43" s="38"/>
      <c r="AR43" s="114"/>
      <c r="AS43" s="38"/>
      <c r="AT43" s="44"/>
      <c r="AU43" s="35"/>
      <c r="AV43" s="36"/>
      <c r="AW43" s="36"/>
      <c r="AX43" s="36"/>
      <c r="AY43" s="36"/>
      <c r="AZ43" s="36"/>
    </row>
    <row r="44" spans="2:52" s="33" customFormat="1" ht="12.75">
      <c r="B44" s="43"/>
      <c r="C44" s="128"/>
      <c r="D44" s="15"/>
      <c r="E44" s="15"/>
      <c r="F44" s="15"/>
      <c r="G44" s="15"/>
      <c r="H44" s="16"/>
      <c r="I44" s="114"/>
      <c r="J44" s="38"/>
      <c r="K44" s="114"/>
      <c r="L44" s="38"/>
      <c r="M44" s="114"/>
      <c r="N44" s="38"/>
      <c r="O44" s="114"/>
      <c r="P44" s="38"/>
      <c r="Q44" s="114"/>
      <c r="R44" s="38"/>
      <c r="S44" s="114"/>
      <c r="T44" s="114"/>
      <c r="U44" s="38"/>
      <c r="V44" s="114"/>
      <c r="W44" s="38"/>
      <c r="X44" s="114"/>
      <c r="Y44" s="38"/>
      <c r="Z44" s="114"/>
      <c r="AA44" s="38"/>
      <c r="AB44" s="114"/>
      <c r="AC44" s="38"/>
      <c r="AD44" s="114"/>
      <c r="AE44" s="38"/>
      <c r="AF44" s="114"/>
      <c r="AG44" s="38"/>
      <c r="AH44" s="114"/>
      <c r="AI44" s="38"/>
      <c r="AJ44" s="114"/>
      <c r="AK44" s="38"/>
      <c r="AL44" s="114"/>
      <c r="AM44" s="38"/>
      <c r="AN44" s="114"/>
      <c r="AO44" s="38"/>
      <c r="AP44" s="114"/>
      <c r="AQ44" s="38"/>
      <c r="AR44" s="114"/>
      <c r="AS44" s="38"/>
      <c r="AT44" s="44"/>
      <c r="AU44" s="35"/>
      <c r="AV44" s="36"/>
      <c r="AW44" s="36"/>
      <c r="AX44" s="36"/>
      <c r="AY44" s="36"/>
      <c r="AZ44" s="36"/>
    </row>
    <row r="45" spans="2:52" s="33" customFormat="1" ht="12.75">
      <c r="B45" s="43"/>
      <c r="C45" s="128"/>
      <c r="D45" s="15"/>
      <c r="E45" s="15"/>
      <c r="F45" s="15"/>
      <c r="G45" s="15"/>
      <c r="H45" s="16"/>
      <c r="I45" s="114"/>
      <c r="J45" s="38"/>
      <c r="K45" s="114"/>
      <c r="L45" s="38"/>
      <c r="M45" s="114"/>
      <c r="N45" s="38"/>
      <c r="O45" s="114"/>
      <c r="P45" s="38"/>
      <c r="Q45" s="114"/>
      <c r="R45" s="38"/>
      <c r="S45" s="114"/>
      <c r="T45" s="114"/>
      <c r="U45" s="38"/>
      <c r="V45" s="114"/>
      <c r="W45" s="38"/>
      <c r="X45" s="114"/>
      <c r="Y45" s="38"/>
      <c r="Z45" s="114"/>
      <c r="AA45" s="38"/>
      <c r="AB45" s="114"/>
      <c r="AC45" s="38"/>
      <c r="AD45" s="114"/>
      <c r="AE45" s="38"/>
      <c r="AF45" s="114"/>
      <c r="AG45" s="38"/>
      <c r="AH45" s="114"/>
      <c r="AI45" s="38"/>
      <c r="AJ45" s="114"/>
      <c r="AK45" s="38"/>
      <c r="AL45" s="114"/>
      <c r="AM45" s="38"/>
      <c r="AN45" s="114"/>
      <c r="AO45" s="38"/>
      <c r="AP45" s="114"/>
      <c r="AQ45" s="38"/>
      <c r="AR45" s="114"/>
      <c r="AS45" s="38"/>
      <c r="AT45" s="44"/>
      <c r="AU45" s="35"/>
      <c r="AV45" s="36"/>
      <c r="AW45" s="36"/>
      <c r="AX45" s="36"/>
      <c r="AY45" s="36"/>
      <c r="AZ45" s="36"/>
    </row>
    <row r="46" spans="2:52" s="33" customFormat="1" ht="12.75">
      <c r="B46" s="43"/>
      <c r="C46" s="127" t="str">
        <f>'Accounts &amp; Parameters'!C18</f>
        <v>LIABILITIES</v>
      </c>
      <c r="D46" s="15"/>
      <c r="E46" s="15"/>
      <c r="F46" s="15"/>
      <c r="G46" s="15"/>
      <c r="H46" s="16"/>
      <c r="I46" s="114"/>
      <c r="J46" s="38"/>
      <c r="K46" s="114"/>
      <c r="L46" s="38"/>
      <c r="M46" s="114"/>
      <c r="N46" s="38"/>
      <c r="O46" s="114"/>
      <c r="P46" s="38"/>
      <c r="Q46" s="114"/>
      <c r="R46" s="38"/>
      <c r="S46" s="114"/>
      <c r="T46" s="114"/>
      <c r="U46" s="38"/>
      <c r="V46" s="114"/>
      <c r="W46" s="38"/>
      <c r="X46" s="114"/>
      <c r="Y46" s="38"/>
      <c r="Z46" s="114"/>
      <c r="AA46" s="38"/>
      <c r="AB46" s="114"/>
      <c r="AC46" s="38"/>
      <c r="AD46" s="114"/>
      <c r="AE46" s="38"/>
      <c r="AF46" s="114"/>
      <c r="AG46" s="38"/>
      <c r="AH46" s="114"/>
      <c r="AI46" s="38"/>
      <c r="AJ46" s="114"/>
      <c r="AK46" s="38"/>
      <c r="AL46" s="114"/>
      <c r="AM46" s="38"/>
      <c r="AN46" s="114"/>
      <c r="AO46" s="38"/>
      <c r="AP46" s="114"/>
      <c r="AQ46" s="38"/>
      <c r="AR46" s="114"/>
      <c r="AS46" s="38"/>
      <c r="AT46" s="44"/>
      <c r="AU46" s="35"/>
      <c r="AV46" s="36"/>
      <c r="AW46" s="36"/>
      <c r="AX46" s="36"/>
      <c r="AY46" s="36"/>
      <c r="AZ46" s="36"/>
    </row>
    <row r="47" spans="2:52" s="33" customFormat="1" ht="12.75">
      <c r="B47" s="43"/>
      <c r="C47" s="128"/>
      <c r="D47" s="18" t="str">
        <f>'Accounts &amp; Parameters'!D19</f>
        <v>Current</v>
      </c>
      <c r="E47" s="15"/>
      <c r="F47" s="15"/>
      <c r="G47" s="15"/>
      <c r="H47" s="16"/>
      <c r="I47" s="114"/>
      <c r="J47" s="38"/>
      <c r="K47" s="114"/>
      <c r="L47" s="38"/>
      <c r="M47" s="114"/>
      <c r="N47" s="38"/>
      <c r="O47" s="114"/>
      <c r="P47" s="38"/>
      <c r="Q47" s="114"/>
      <c r="R47" s="38"/>
      <c r="S47" s="114"/>
      <c r="T47" s="114"/>
      <c r="U47" s="38"/>
      <c r="V47" s="114"/>
      <c r="W47" s="38"/>
      <c r="X47" s="114"/>
      <c r="Y47" s="38"/>
      <c r="Z47" s="114"/>
      <c r="AA47" s="38"/>
      <c r="AB47" s="114"/>
      <c r="AC47" s="38"/>
      <c r="AD47" s="114"/>
      <c r="AE47" s="38"/>
      <c r="AF47" s="114"/>
      <c r="AG47" s="38"/>
      <c r="AH47" s="114"/>
      <c r="AI47" s="38"/>
      <c r="AJ47" s="114"/>
      <c r="AK47" s="38"/>
      <c r="AL47" s="114"/>
      <c r="AM47" s="38"/>
      <c r="AN47" s="114"/>
      <c r="AO47" s="38"/>
      <c r="AP47" s="114"/>
      <c r="AQ47" s="38"/>
      <c r="AR47" s="114"/>
      <c r="AS47" s="38"/>
      <c r="AT47" s="44"/>
      <c r="AU47" s="35"/>
      <c r="AV47" s="36"/>
      <c r="AW47" s="36"/>
      <c r="AX47" s="36"/>
      <c r="AY47" s="36"/>
      <c r="AZ47" s="36"/>
    </row>
    <row r="48" spans="2:52" s="33" customFormat="1" ht="12.75">
      <c r="B48" s="43"/>
      <c r="C48" s="127"/>
      <c r="D48" s="15"/>
      <c r="E48" s="15" t="str">
        <f>'Accounts &amp; Parameters'!E20</f>
        <v>AP</v>
      </c>
      <c r="F48" s="15" t="str">
        <f>'Accounts &amp; Parameters'!F20</f>
        <v>Accounts payable</v>
      </c>
      <c r="G48" s="15"/>
      <c r="H48" s="16"/>
      <c r="I48" s="114"/>
      <c r="J48" s="38"/>
      <c r="K48" s="114"/>
      <c r="L48" s="38"/>
      <c r="M48" s="114"/>
      <c r="N48" s="38"/>
      <c r="O48" s="114"/>
      <c r="P48" s="38"/>
      <c r="Q48" s="114"/>
      <c r="R48" s="38"/>
      <c r="S48" s="114"/>
      <c r="T48" s="114"/>
      <c r="U48" s="38"/>
      <c r="V48" s="114"/>
      <c r="W48" s="38"/>
      <c r="X48" s="114"/>
      <c r="Y48" s="38"/>
      <c r="Z48" s="114"/>
      <c r="AA48" s="38"/>
      <c r="AB48" s="114"/>
      <c r="AC48" s="38"/>
      <c r="AD48" s="114"/>
      <c r="AE48" s="38"/>
      <c r="AF48" s="114"/>
      <c r="AG48" s="38"/>
      <c r="AH48" s="114"/>
      <c r="AI48" s="38"/>
      <c r="AJ48" s="114"/>
      <c r="AK48" s="38"/>
      <c r="AL48" s="114"/>
      <c r="AM48" s="38"/>
      <c r="AN48" s="114"/>
      <c r="AO48" s="38"/>
      <c r="AP48" s="114"/>
      <c r="AQ48" s="38"/>
      <c r="AR48" s="114"/>
      <c r="AS48" s="38"/>
      <c r="AT48" s="44"/>
      <c r="AU48" s="35"/>
      <c r="AV48" s="36"/>
      <c r="AW48" s="36"/>
      <c r="AX48" s="36"/>
      <c r="AY48" s="36"/>
      <c r="AZ48" s="36"/>
    </row>
    <row r="49" spans="2:52" s="33" customFormat="1" ht="12.75">
      <c r="B49" s="43"/>
      <c r="C49" s="128"/>
      <c r="D49" s="18"/>
      <c r="E49" s="15" t="str">
        <f>'Accounts &amp; Parameters'!E22</f>
        <v>OacLb</v>
      </c>
      <c r="F49" s="15" t="str">
        <f>'Accounts &amp; Parameters'!F22</f>
        <v>Other accrued liabilities</v>
      </c>
      <c r="G49" s="15"/>
      <c r="H49" s="16"/>
      <c r="I49" s="114"/>
      <c r="J49" s="38"/>
      <c r="K49" s="114"/>
      <c r="L49" s="38"/>
      <c r="M49" s="114"/>
      <c r="N49" s="38"/>
      <c r="O49" s="114"/>
      <c r="P49" s="38"/>
      <c r="Q49" s="114"/>
      <c r="R49" s="38"/>
      <c r="S49" s="114"/>
      <c r="T49" s="114"/>
      <c r="U49" s="38"/>
      <c r="V49" s="114"/>
      <c r="W49" s="38"/>
      <c r="X49" s="114"/>
      <c r="Y49" s="38"/>
      <c r="Z49" s="114"/>
      <c r="AA49" s="38"/>
      <c r="AB49" s="114"/>
      <c r="AC49" s="38"/>
      <c r="AD49" s="114"/>
      <c r="AE49" s="38"/>
      <c r="AF49" s="114"/>
      <c r="AG49" s="38"/>
      <c r="AH49" s="114"/>
      <c r="AI49" s="38"/>
      <c r="AJ49" s="114"/>
      <c r="AK49" s="38"/>
      <c r="AL49" s="114"/>
      <c r="AM49" s="38"/>
      <c r="AN49" s="114"/>
      <c r="AO49" s="38"/>
      <c r="AP49" s="114"/>
      <c r="AQ49" s="38"/>
      <c r="AR49" s="114"/>
      <c r="AS49" s="38"/>
      <c r="AT49" s="44"/>
      <c r="AU49" s="35"/>
      <c r="AV49" s="36"/>
      <c r="AW49" s="36"/>
      <c r="AX49" s="36"/>
      <c r="AY49" s="36"/>
      <c r="AZ49" s="36"/>
    </row>
    <row r="50" spans="2:52" s="33" customFormat="1" ht="12.75">
      <c r="B50" s="43"/>
      <c r="C50" s="128"/>
      <c r="D50" s="18"/>
      <c r="E50" s="15" t="str">
        <f>'Accounts &amp; Parameters'!E23</f>
        <v>DefRv</v>
      </c>
      <c r="F50" s="15" t="str">
        <f>'Accounts &amp; Parameters'!F23</f>
        <v>Deferred revenues</v>
      </c>
      <c r="G50" s="15"/>
      <c r="H50" s="16"/>
      <c r="I50" s="114"/>
      <c r="J50" s="38"/>
      <c r="K50" s="114"/>
      <c r="L50" s="38"/>
      <c r="M50" s="114"/>
      <c r="N50" s="38"/>
      <c r="O50" s="114"/>
      <c r="P50" s="38"/>
      <c r="Q50" s="114"/>
      <c r="R50" s="38"/>
      <c r="S50" s="114"/>
      <c r="T50" s="114"/>
      <c r="U50" s="38"/>
      <c r="V50" s="114"/>
      <c r="W50" s="38"/>
      <c r="X50" s="114"/>
      <c r="Y50" s="38"/>
      <c r="Z50" s="114"/>
      <c r="AA50" s="38"/>
      <c r="AB50" s="114"/>
      <c r="AC50" s="38"/>
      <c r="AD50" s="114"/>
      <c r="AE50" s="38"/>
      <c r="AF50" s="114"/>
      <c r="AG50" s="38"/>
      <c r="AH50" s="114"/>
      <c r="AI50" s="38"/>
      <c r="AJ50" s="114"/>
      <c r="AK50" s="38"/>
      <c r="AL50" s="114"/>
      <c r="AM50" s="38"/>
      <c r="AN50" s="114"/>
      <c r="AO50" s="38"/>
      <c r="AP50" s="114"/>
      <c r="AQ50" s="38"/>
      <c r="AR50" s="114"/>
      <c r="AS50" s="38"/>
      <c r="AT50" s="44"/>
      <c r="AU50" s="35"/>
      <c r="AV50" s="36"/>
      <c r="AW50" s="36"/>
      <c r="AX50" s="36"/>
      <c r="AY50" s="36"/>
      <c r="AZ50" s="36"/>
    </row>
    <row r="51" spans="2:52" s="33" customFormat="1" ht="12.75">
      <c r="B51" s="43"/>
      <c r="C51" s="127" t="str">
        <f>'Accounts &amp; Parameters'!C24</f>
        <v>OWNERS' EQUITY</v>
      </c>
      <c r="D51" s="18"/>
      <c r="E51" s="15"/>
      <c r="F51" s="15"/>
      <c r="G51" s="15"/>
      <c r="H51" s="16"/>
      <c r="I51" s="114"/>
      <c r="J51" s="38"/>
      <c r="K51" s="114"/>
      <c r="L51" s="38"/>
      <c r="M51" s="114"/>
      <c r="N51" s="38"/>
      <c r="O51" s="114"/>
      <c r="P51" s="38"/>
      <c r="Q51" s="114"/>
      <c r="R51" s="38"/>
      <c r="S51" s="114"/>
      <c r="T51" s="114"/>
      <c r="U51" s="38"/>
      <c r="V51" s="114"/>
      <c r="W51" s="38"/>
      <c r="X51" s="114"/>
      <c r="Y51" s="38"/>
      <c r="Z51" s="114"/>
      <c r="AA51" s="38"/>
      <c r="AB51" s="114"/>
      <c r="AC51" s="38"/>
      <c r="AD51" s="114"/>
      <c r="AE51" s="38"/>
      <c r="AF51" s="114"/>
      <c r="AG51" s="38"/>
      <c r="AH51" s="114"/>
      <c r="AI51" s="38"/>
      <c r="AJ51" s="114"/>
      <c r="AK51" s="38"/>
      <c r="AL51" s="114"/>
      <c r="AM51" s="38"/>
      <c r="AN51" s="114"/>
      <c r="AO51" s="38"/>
      <c r="AP51" s="114"/>
      <c r="AQ51" s="38"/>
      <c r="AR51" s="114"/>
      <c r="AS51" s="38"/>
      <c r="AT51" s="44"/>
      <c r="AU51" s="35"/>
      <c r="AV51" s="36"/>
      <c r="AW51" s="36"/>
      <c r="AX51" s="36"/>
      <c r="AY51" s="36"/>
      <c r="AZ51" s="36"/>
    </row>
    <row r="52" spans="2:52" s="33" customFormat="1" ht="12.75">
      <c r="B52" s="43"/>
      <c r="C52" s="128"/>
      <c r="D52" s="18" t="str">
        <f>'Accounts &amp; Parameters'!D25</f>
        <v>Permanent</v>
      </c>
      <c r="E52" s="15"/>
      <c r="F52" s="15"/>
      <c r="G52" s="15"/>
      <c r="H52" s="16"/>
      <c r="I52" s="114"/>
      <c r="J52" s="38"/>
      <c r="K52" s="114"/>
      <c r="L52" s="38"/>
      <c r="M52" s="114"/>
      <c r="N52" s="38"/>
      <c r="O52" s="114"/>
      <c r="P52" s="38"/>
      <c r="Q52" s="114"/>
      <c r="R52" s="38"/>
      <c r="S52" s="114"/>
      <c r="T52" s="114"/>
      <c r="U52" s="38"/>
      <c r="V52" s="114"/>
      <c r="W52" s="38"/>
      <c r="X52" s="114"/>
      <c r="Y52" s="38"/>
      <c r="Z52" s="114"/>
      <c r="AA52" s="38"/>
      <c r="AB52" s="114"/>
      <c r="AC52" s="38"/>
      <c r="AD52" s="114"/>
      <c r="AE52" s="38"/>
      <c r="AF52" s="114"/>
      <c r="AG52" s="38"/>
      <c r="AH52" s="114"/>
      <c r="AI52" s="38"/>
      <c r="AJ52" s="114"/>
      <c r="AK52" s="38"/>
      <c r="AL52" s="114"/>
      <c r="AM52" s="38"/>
      <c r="AN52" s="114"/>
      <c r="AO52" s="38"/>
      <c r="AP52" s="114"/>
      <c r="AQ52" s="38"/>
      <c r="AR52" s="114"/>
      <c r="AS52" s="38"/>
      <c r="AT52" s="44"/>
      <c r="AU52" s="35"/>
      <c r="AV52" s="36"/>
      <c r="AW52" s="36"/>
      <c r="AX52" s="36"/>
      <c r="AY52" s="36"/>
      <c r="AZ52" s="36"/>
    </row>
    <row r="53" spans="2:52" s="33" customFormat="1" ht="12.75">
      <c r="B53" s="43"/>
      <c r="C53" s="128"/>
      <c r="D53" s="15"/>
      <c r="E53" s="15" t="str">
        <f>'Accounts &amp; Parameters'!E26</f>
        <v>CC</v>
      </c>
      <c r="F53" s="15" t="str">
        <f>'Accounts &amp; Parameters'!F26</f>
        <v>Contributed capital</v>
      </c>
      <c r="G53" s="15"/>
      <c r="H53" s="16"/>
      <c r="I53" s="114"/>
      <c r="J53" s="38"/>
      <c r="K53" s="114"/>
      <c r="L53" s="38"/>
      <c r="M53" s="114"/>
      <c r="N53" s="38"/>
      <c r="O53" s="114"/>
      <c r="P53" s="38"/>
      <c r="Q53" s="114"/>
      <c r="R53" s="38"/>
      <c r="S53" s="114"/>
      <c r="T53" s="114"/>
      <c r="U53" s="38"/>
      <c r="V53" s="114"/>
      <c r="W53" s="38"/>
      <c r="X53" s="114"/>
      <c r="Y53" s="38"/>
      <c r="Z53" s="114"/>
      <c r="AA53" s="38"/>
      <c r="AB53" s="114"/>
      <c r="AC53" s="38"/>
      <c r="AD53" s="114"/>
      <c r="AE53" s="38"/>
      <c r="AF53" s="114"/>
      <c r="AG53" s="38"/>
      <c r="AH53" s="114"/>
      <c r="AI53" s="38"/>
      <c r="AJ53" s="114"/>
      <c r="AK53" s="38"/>
      <c r="AL53" s="114"/>
      <c r="AM53" s="38"/>
      <c r="AN53" s="114"/>
      <c r="AO53" s="38"/>
      <c r="AP53" s="114"/>
      <c r="AQ53" s="38"/>
      <c r="AR53" s="114"/>
      <c r="AS53" s="38"/>
      <c r="AT53" s="44"/>
      <c r="AU53" s="35"/>
      <c r="AV53" s="36"/>
      <c r="AW53" s="36"/>
      <c r="AX53" s="36"/>
      <c r="AY53" s="36"/>
      <c r="AZ53" s="36"/>
    </row>
    <row r="54" spans="2:52" s="33" customFormat="1" ht="12.75">
      <c r="B54" s="43"/>
      <c r="C54" s="128"/>
      <c r="D54" s="15"/>
      <c r="E54" s="15" t="str">
        <f>'Accounts &amp; Parameters'!E27</f>
        <v>RE</v>
      </c>
      <c r="F54" s="15" t="str">
        <f>'Accounts &amp; Parameters'!F27</f>
        <v>Retained earnings</v>
      </c>
      <c r="G54" s="15"/>
      <c r="H54" s="16"/>
      <c r="I54" s="114"/>
      <c r="J54" s="38"/>
      <c r="K54" s="114"/>
      <c r="L54" s="38"/>
      <c r="M54" s="114"/>
      <c r="N54" s="38"/>
      <c r="O54" s="114"/>
      <c r="P54" s="38"/>
      <c r="Q54" s="114"/>
      <c r="R54" s="38"/>
      <c r="S54" s="114"/>
      <c r="T54" s="114"/>
      <c r="U54" s="38"/>
      <c r="V54" s="114"/>
      <c r="W54" s="38"/>
      <c r="X54" s="114"/>
      <c r="Y54" s="38"/>
      <c r="Z54" s="114"/>
      <c r="AA54" s="38"/>
      <c r="AB54" s="114"/>
      <c r="AC54" s="38"/>
      <c r="AD54" s="114"/>
      <c r="AE54" s="38"/>
      <c r="AF54" s="114"/>
      <c r="AG54" s="38"/>
      <c r="AH54" s="114"/>
      <c r="AI54" s="38"/>
      <c r="AJ54" s="114"/>
      <c r="AK54" s="38"/>
      <c r="AL54" s="114"/>
      <c r="AM54" s="38"/>
      <c r="AN54" s="114"/>
      <c r="AO54" s="38"/>
      <c r="AP54" s="114"/>
      <c r="AQ54" s="38"/>
      <c r="AR54" s="114"/>
      <c r="AS54" s="38"/>
      <c r="AT54" s="44"/>
      <c r="AU54" s="35"/>
      <c r="AV54" s="36"/>
      <c r="AW54" s="36"/>
      <c r="AX54" s="36"/>
      <c r="AY54" s="36"/>
      <c r="AZ54" s="36"/>
    </row>
    <row r="55" spans="2:52" s="33" customFormat="1" ht="12.75">
      <c r="B55" s="43"/>
      <c r="C55" s="128"/>
      <c r="D55" s="18" t="str">
        <f>'Accounts &amp; Parameters'!D28</f>
        <v>Temporary</v>
      </c>
      <c r="E55" s="15"/>
      <c r="F55" s="15"/>
      <c r="G55" s="15"/>
      <c r="H55" s="16"/>
      <c r="I55" s="114"/>
      <c r="J55" s="38"/>
      <c r="K55" s="114"/>
      <c r="L55" s="38"/>
      <c r="M55" s="114"/>
      <c r="N55" s="38"/>
      <c r="O55" s="114"/>
      <c r="P55" s="38"/>
      <c r="Q55" s="114"/>
      <c r="R55" s="38"/>
      <c r="S55" s="114"/>
      <c r="T55" s="114"/>
      <c r="U55" s="38"/>
      <c r="V55" s="114"/>
      <c r="W55" s="38"/>
      <c r="X55" s="114"/>
      <c r="Y55" s="38"/>
      <c r="Z55" s="114"/>
      <c r="AA55" s="38"/>
      <c r="AB55" s="114"/>
      <c r="AC55" s="38"/>
      <c r="AD55" s="114"/>
      <c r="AE55" s="38"/>
      <c r="AF55" s="114"/>
      <c r="AG55" s="38"/>
      <c r="AH55" s="114"/>
      <c r="AI55" s="38"/>
      <c r="AJ55" s="114"/>
      <c r="AK55" s="38"/>
      <c r="AL55" s="114"/>
      <c r="AM55" s="38"/>
      <c r="AN55" s="114"/>
      <c r="AO55" s="38"/>
      <c r="AP55" s="114"/>
      <c r="AQ55" s="38"/>
      <c r="AR55" s="114"/>
      <c r="AS55" s="38"/>
      <c r="AT55" s="44"/>
      <c r="AU55" s="35"/>
      <c r="AV55" s="36"/>
      <c r="AW55" s="36"/>
      <c r="AX55" s="36"/>
      <c r="AY55" s="36"/>
      <c r="AZ55" s="36"/>
    </row>
    <row r="56" spans="2:52" s="33" customFormat="1" ht="12.75">
      <c r="B56" s="43"/>
      <c r="C56" s="128"/>
      <c r="D56" s="15"/>
      <c r="E56" s="15" t="str">
        <f>'Accounts &amp; Parameters'!E29</f>
        <v>MmRv</v>
      </c>
      <c r="F56" s="15" t="str">
        <f>'Accounts &amp; Parameters'!F29</f>
        <v>Membership revenues</v>
      </c>
      <c r="G56" s="15"/>
      <c r="H56" s="16"/>
      <c r="I56" s="114"/>
      <c r="J56" s="38"/>
      <c r="K56" s="114"/>
      <c r="L56" s="38"/>
      <c r="M56" s="114"/>
      <c r="N56" s="38"/>
      <c r="O56" s="114"/>
      <c r="P56" s="38"/>
      <c r="Q56" s="114"/>
      <c r="R56" s="38"/>
      <c r="S56" s="114"/>
      <c r="T56" s="114"/>
      <c r="U56" s="38"/>
      <c r="V56" s="114"/>
      <c r="W56" s="38"/>
      <c r="X56" s="114"/>
      <c r="Y56" s="38"/>
      <c r="Z56" s="114"/>
      <c r="AA56" s="38"/>
      <c r="AB56" s="114"/>
      <c r="AC56" s="38"/>
      <c r="AD56" s="114"/>
      <c r="AE56" s="38"/>
      <c r="AF56" s="114"/>
      <c r="AG56" s="38"/>
      <c r="AH56" s="114"/>
      <c r="AI56" s="38"/>
      <c r="AJ56" s="114"/>
      <c r="AK56" s="38"/>
      <c r="AL56" s="114"/>
      <c r="AM56" s="38"/>
      <c r="AN56" s="114"/>
      <c r="AO56" s="38"/>
      <c r="AP56" s="114"/>
      <c r="AQ56" s="38"/>
      <c r="AR56" s="114"/>
      <c r="AS56" s="38"/>
      <c r="AT56" s="44"/>
      <c r="AU56" s="35"/>
      <c r="AV56" s="36"/>
      <c r="AW56" s="36"/>
      <c r="AX56" s="36"/>
      <c r="AY56" s="36"/>
      <c r="AZ56" s="36"/>
    </row>
    <row r="57" spans="2:52" s="33" customFormat="1" ht="12.75">
      <c r="B57" s="43"/>
      <c r="C57" s="128"/>
      <c r="D57" s="15"/>
      <c r="E57" s="15" t="str">
        <f>'Accounts &amp; Parameters'!E30</f>
        <v>MrRv</v>
      </c>
      <c r="F57" s="15" t="str">
        <f>'Accounts &amp; Parameters'!F30</f>
        <v>Merchandise revenues</v>
      </c>
      <c r="G57" s="15"/>
      <c r="H57" s="16"/>
      <c r="I57" s="114"/>
      <c r="J57" s="38"/>
      <c r="K57" s="114"/>
      <c r="L57" s="38"/>
      <c r="M57" s="114"/>
      <c r="N57" s="38"/>
      <c r="O57" s="114"/>
      <c r="P57" s="38"/>
      <c r="Q57" s="114"/>
      <c r="R57" s="38"/>
      <c r="S57" s="114"/>
      <c r="T57" s="114"/>
      <c r="U57" s="38"/>
      <c r="V57" s="114"/>
      <c r="W57" s="38"/>
      <c r="X57" s="114"/>
      <c r="Y57" s="38"/>
      <c r="Z57" s="114"/>
      <c r="AA57" s="38"/>
      <c r="AB57" s="114"/>
      <c r="AC57" s="38"/>
      <c r="AD57" s="114"/>
      <c r="AE57" s="38"/>
      <c r="AF57" s="114"/>
      <c r="AG57" s="38"/>
      <c r="AH57" s="114"/>
      <c r="AI57" s="38"/>
      <c r="AJ57" s="114"/>
      <c r="AK57" s="38"/>
      <c r="AL57" s="114"/>
      <c r="AM57" s="38"/>
      <c r="AN57" s="114"/>
      <c r="AO57" s="38"/>
      <c r="AP57" s="114"/>
      <c r="AQ57" s="38"/>
      <c r="AR57" s="114"/>
      <c r="AS57" s="38"/>
      <c r="AT57" s="44"/>
      <c r="AU57" s="35"/>
      <c r="AV57" s="36"/>
      <c r="AW57" s="36"/>
      <c r="AX57" s="36"/>
      <c r="AY57" s="36"/>
      <c r="AZ57" s="36"/>
    </row>
    <row r="58" spans="2:52" s="33" customFormat="1" ht="12.75">
      <c r="B58" s="43"/>
      <c r="C58" s="128"/>
      <c r="D58" s="15"/>
      <c r="E58" s="15" t="str">
        <f>'Accounts &amp; Parameters'!E31</f>
        <v>Cms</v>
      </c>
      <c r="F58" s="15" t="str">
        <f>'Accounts &amp; Parameters'!F31</f>
        <v>Cost of merchandise sold</v>
      </c>
      <c r="G58" s="15"/>
      <c r="H58" s="16"/>
      <c r="I58" s="114"/>
      <c r="J58" s="38"/>
      <c r="K58" s="114"/>
      <c r="L58" s="38"/>
      <c r="M58" s="114"/>
      <c r="N58" s="38"/>
      <c r="O58" s="114"/>
      <c r="P58" s="38"/>
      <c r="Q58" s="114"/>
      <c r="R58" s="38"/>
      <c r="S58" s="114"/>
      <c r="T58" s="114"/>
      <c r="U58" s="38"/>
      <c r="V58" s="114"/>
      <c r="W58" s="38"/>
      <c r="X58" s="114"/>
      <c r="Y58" s="38"/>
      <c r="Z58" s="114"/>
      <c r="AA58" s="38"/>
      <c r="AB58" s="114"/>
      <c r="AC58" s="38"/>
      <c r="AD58" s="114"/>
      <c r="AE58" s="38"/>
      <c r="AF58" s="114"/>
      <c r="AG58" s="38"/>
      <c r="AH58" s="114"/>
      <c r="AI58" s="38"/>
      <c r="AJ58" s="114"/>
      <c r="AK58" s="38"/>
      <c r="AL58" s="114"/>
      <c r="AM58" s="38"/>
      <c r="AN58" s="114"/>
      <c r="AO58" s="38"/>
      <c r="AP58" s="114"/>
      <c r="AQ58" s="38"/>
      <c r="AR58" s="114"/>
      <c r="AS58" s="38"/>
      <c r="AT58" s="44"/>
      <c r="AU58" s="35"/>
      <c r="AV58" s="36"/>
      <c r="AW58" s="36"/>
      <c r="AX58" s="36"/>
      <c r="AY58" s="36"/>
      <c r="AZ58" s="36"/>
    </row>
    <row r="59" spans="2:52" s="33" customFormat="1" ht="12.75">
      <c r="B59" s="43"/>
      <c r="C59" s="128"/>
      <c r="D59" s="15"/>
      <c r="E59" s="15" t="str">
        <f>'Accounts &amp; Parameters'!E32</f>
        <v>SG&amp;A</v>
      </c>
      <c r="F59" s="15" t="str">
        <f>'Accounts &amp; Parameters'!F32</f>
        <v>Sales, general &amp; administrative</v>
      </c>
      <c r="G59" s="15"/>
      <c r="H59" s="16"/>
      <c r="I59" s="114"/>
      <c r="J59" s="38"/>
      <c r="K59" s="114"/>
      <c r="L59" s="38"/>
      <c r="M59" s="114"/>
      <c r="N59" s="38"/>
      <c r="O59" s="114"/>
      <c r="P59" s="38"/>
      <c r="Q59" s="114"/>
      <c r="R59" s="38"/>
      <c r="S59" s="114"/>
      <c r="T59" s="114"/>
      <c r="U59" s="38"/>
      <c r="V59" s="114"/>
      <c r="W59" s="38"/>
      <c r="X59" s="114"/>
      <c r="Y59" s="38"/>
      <c r="Z59" s="114"/>
      <c r="AA59" s="38"/>
      <c r="AB59" s="114"/>
      <c r="AC59" s="38"/>
      <c r="AD59" s="114"/>
      <c r="AE59" s="38"/>
      <c r="AF59" s="114"/>
      <c r="AG59" s="38"/>
      <c r="AH59" s="114"/>
      <c r="AI59" s="38"/>
      <c r="AJ59" s="114"/>
      <c r="AK59" s="38"/>
      <c r="AL59" s="114"/>
      <c r="AM59" s="38"/>
      <c r="AN59" s="114"/>
      <c r="AO59" s="38"/>
      <c r="AP59" s="114"/>
      <c r="AQ59" s="38"/>
      <c r="AR59" s="114"/>
      <c r="AS59" s="38"/>
      <c r="AT59" s="44"/>
      <c r="AU59" s="35"/>
      <c r="AV59" s="36"/>
      <c r="AW59" s="36"/>
      <c r="AX59" s="36"/>
      <c r="AY59" s="36"/>
      <c r="AZ59" s="36"/>
    </row>
    <row r="60" spans="2:52" s="33" customFormat="1" ht="12.75">
      <c r="B60" s="43"/>
      <c r="C60" s="128"/>
      <c r="D60" s="15"/>
      <c r="E60" s="15" t="str">
        <f>'Accounts &amp; Parameters'!E33</f>
        <v>DepEx</v>
      </c>
      <c r="F60" s="15" t="str">
        <f>'Accounts &amp; Parameters'!F33</f>
        <v>Depreciation expense</v>
      </c>
      <c r="G60" s="15"/>
      <c r="H60" s="16"/>
      <c r="I60" s="114"/>
      <c r="J60" s="38"/>
      <c r="K60" s="114"/>
      <c r="L60" s="38"/>
      <c r="M60" s="114"/>
      <c r="N60" s="38"/>
      <c r="O60" s="114"/>
      <c r="P60" s="38"/>
      <c r="Q60" s="114"/>
      <c r="R60" s="38"/>
      <c r="S60" s="114"/>
      <c r="T60" s="114"/>
      <c r="U60" s="38"/>
      <c r="V60" s="114"/>
      <c r="W60" s="38"/>
      <c r="X60" s="114"/>
      <c r="Y60" s="38"/>
      <c r="Z60" s="114"/>
      <c r="AA60" s="38"/>
      <c r="AB60" s="114"/>
      <c r="AC60" s="38"/>
      <c r="AD60" s="114"/>
      <c r="AE60" s="38"/>
      <c r="AF60" s="114"/>
      <c r="AG60" s="38"/>
      <c r="AH60" s="114"/>
      <c r="AI60" s="38"/>
      <c r="AJ60" s="114"/>
      <c r="AK60" s="38"/>
      <c r="AL60" s="114"/>
      <c r="AM60" s="38"/>
      <c r="AN60" s="114"/>
      <c r="AO60" s="38"/>
      <c r="AP60" s="114"/>
      <c r="AQ60" s="38"/>
      <c r="AR60" s="114"/>
      <c r="AS60" s="38"/>
      <c r="AT60" s="44"/>
      <c r="AU60" s="35"/>
      <c r="AV60" s="36"/>
      <c r="AW60" s="36"/>
      <c r="AX60" s="36"/>
      <c r="AY60" s="36"/>
      <c r="AZ60" s="36"/>
    </row>
    <row r="61" spans="2:52" s="33" customFormat="1" ht="12.75">
      <c r="B61" s="43"/>
      <c r="C61" s="128"/>
      <c r="D61" s="15"/>
      <c r="E61" s="15" t="str">
        <f>'Accounts &amp; Parameters'!E34</f>
        <v>TaxEx</v>
      </c>
      <c r="F61" s="15" t="str">
        <f>'Accounts &amp; Parameters'!F34</f>
        <v>Tax expense</v>
      </c>
      <c r="G61" s="15"/>
      <c r="H61" s="16"/>
      <c r="I61" s="114"/>
      <c r="J61" s="38"/>
      <c r="K61" s="114"/>
      <c r="L61" s="38"/>
      <c r="M61" s="114"/>
      <c r="N61" s="38"/>
      <c r="O61" s="114"/>
      <c r="P61" s="38"/>
      <c r="Q61" s="114"/>
      <c r="R61" s="38"/>
      <c r="S61" s="114"/>
      <c r="T61" s="114"/>
      <c r="U61" s="38"/>
      <c r="V61" s="114"/>
      <c r="W61" s="38"/>
      <c r="X61" s="114"/>
      <c r="Y61" s="38"/>
      <c r="Z61" s="114"/>
      <c r="AA61" s="38"/>
      <c r="AB61" s="114"/>
      <c r="AC61" s="38"/>
      <c r="AD61" s="114"/>
      <c r="AE61" s="38"/>
      <c r="AF61" s="114"/>
      <c r="AG61" s="38"/>
      <c r="AH61" s="114"/>
      <c r="AI61" s="38"/>
      <c r="AJ61" s="114"/>
      <c r="AK61" s="38"/>
      <c r="AL61" s="114"/>
      <c r="AM61" s="38"/>
      <c r="AN61" s="114"/>
      <c r="AO61" s="38"/>
      <c r="AP61" s="114"/>
      <c r="AQ61" s="38"/>
      <c r="AR61" s="114"/>
      <c r="AS61" s="38"/>
      <c r="AT61" s="44"/>
      <c r="AU61" s="35"/>
      <c r="AV61" s="36"/>
      <c r="AW61" s="36"/>
      <c r="AX61" s="36"/>
      <c r="AY61" s="36"/>
      <c r="AZ61" s="36"/>
    </row>
    <row r="62" spans="2:52" s="33" customFormat="1" ht="12.75">
      <c r="B62" s="43"/>
      <c r="C62" s="129"/>
      <c r="D62" s="21"/>
      <c r="E62" s="21" t="str">
        <f>'Accounts &amp; Parameters'!E35</f>
        <v>IncSm</v>
      </c>
      <c r="F62" s="21" t="str">
        <f>'Accounts &amp; Parameters'!F35</f>
        <v>Income summary</v>
      </c>
      <c r="G62" s="21"/>
      <c r="H62" s="22"/>
      <c r="I62" s="114"/>
      <c r="J62" s="38"/>
      <c r="K62" s="114"/>
      <c r="L62" s="38"/>
      <c r="M62" s="114"/>
      <c r="N62" s="38"/>
      <c r="O62" s="114"/>
      <c r="P62" s="38"/>
      <c r="Q62" s="114"/>
      <c r="R62" s="38"/>
      <c r="S62" s="114"/>
      <c r="T62" s="114"/>
      <c r="U62" s="38"/>
      <c r="V62" s="114"/>
      <c r="W62" s="38"/>
      <c r="X62" s="114"/>
      <c r="Y62" s="38"/>
      <c r="Z62" s="114"/>
      <c r="AA62" s="38"/>
      <c r="AB62" s="114"/>
      <c r="AC62" s="38"/>
      <c r="AD62" s="114"/>
      <c r="AE62" s="38"/>
      <c r="AF62" s="114"/>
      <c r="AG62" s="38"/>
      <c r="AH62" s="114"/>
      <c r="AI62" s="38"/>
      <c r="AJ62" s="114"/>
      <c r="AK62" s="38"/>
      <c r="AL62" s="114"/>
      <c r="AM62" s="38"/>
      <c r="AN62" s="114"/>
      <c r="AO62" s="38"/>
      <c r="AP62" s="114"/>
      <c r="AQ62" s="38"/>
      <c r="AR62" s="114"/>
      <c r="AS62" s="38"/>
      <c r="AT62" s="44"/>
      <c r="AU62" s="35"/>
      <c r="AV62" s="36"/>
      <c r="AW62" s="36"/>
      <c r="AX62" s="36"/>
      <c r="AY62" s="36"/>
      <c r="AZ62" s="36"/>
    </row>
    <row r="63" spans="2:52" s="33" customFormat="1" ht="7.5" customHeight="1" thickBot="1">
      <c r="B63" s="45"/>
      <c r="C63" s="130"/>
      <c r="D63" s="58"/>
      <c r="E63" s="58"/>
      <c r="F63" s="58"/>
      <c r="G63" s="47"/>
      <c r="H63" s="48"/>
      <c r="I63" s="47"/>
      <c r="J63" s="48"/>
      <c r="K63" s="47"/>
      <c r="L63" s="48"/>
      <c r="M63" s="47"/>
      <c r="N63" s="48"/>
      <c r="O63" s="47"/>
      <c r="P63" s="48"/>
      <c r="Q63" s="47"/>
      <c r="R63" s="48"/>
      <c r="S63" s="47"/>
      <c r="T63" s="47"/>
      <c r="U63" s="48"/>
      <c r="V63" s="47"/>
      <c r="W63" s="48"/>
      <c r="X63" s="47"/>
      <c r="Y63" s="48"/>
      <c r="Z63" s="47"/>
      <c r="AA63" s="48"/>
      <c r="AB63" s="47"/>
      <c r="AC63" s="48"/>
      <c r="AD63" s="47"/>
      <c r="AE63" s="48"/>
      <c r="AF63" s="47"/>
      <c r="AG63" s="48"/>
      <c r="AH63" s="47"/>
      <c r="AI63" s="48"/>
      <c r="AJ63" s="47"/>
      <c r="AK63" s="48"/>
      <c r="AL63" s="47"/>
      <c r="AM63" s="48"/>
      <c r="AN63" s="47"/>
      <c r="AO63" s="48"/>
      <c r="AP63" s="47"/>
      <c r="AQ63" s="48"/>
      <c r="AR63" s="47"/>
      <c r="AS63" s="48"/>
      <c r="AT63" s="49"/>
      <c r="AU63" s="35"/>
      <c r="AV63" s="36"/>
      <c r="AW63" s="36"/>
      <c r="AX63" s="36"/>
      <c r="AY63" s="36"/>
      <c r="AZ63" s="36"/>
    </row>
  </sheetData>
  <mergeCells count="31">
    <mergeCell ref="D22:F22"/>
    <mergeCell ref="C34:H34"/>
    <mergeCell ref="C23:F23"/>
    <mergeCell ref="C25:F25"/>
    <mergeCell ref="C27:F27"/>
    <mergeCell ref="D18:F18"/>
    <mergeCell ref="D15:F15"/>
    <mergeCell ref="AV5:AX5"/>
    <mergeCell ref="D26:F26"/>
    <mergeCell ref="D24:F24"/>
    <mergeCell ref="D8:F8"/>
    <mergeCell ref="D9:F9"/>
    <mergeCell ref="D10:F10"/>
    <mergeCell ref="D12:F12"/>
    <mergeCell ref="D13:F13"/>
    <mergeCell ref="D14:F14"/>
    <mergeCell ref="D16:F16"/>
    <mergeCell ref="D17:F17"/>
    <mergeCell ref="D19:F19"/>
    <mergeCell ref="D20:F20"/>
    <mergeCell ref="D21:F21"/>
    <mergeCell ref="G4:R4"/>
    <mergeCell ref="S4:S5"/>
    <mergeCell ref="T4:AA4"/>
    <mergeCell ref="AB4:AB5"/>
    <mergeCell ref="AC4:AS4"/>
    <mergeCell ref="G5:N5"/>
    <mergeCell ref="P5:R5"/>
    <mergeCell ref="T5:AA5"/>
    <mergeCell ref="AC5:AE5"/>
    <mergeCell ref="AF5:AS5"/>
  </mergeCells>
  <printOptions horizontalCentered="1" verticalCentered="1"/>
  <pageMargins left="0.15" right="0.15" top="0.5" bottom="0.5" header="0.5" footer="0.5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2:I32"/>
  <sheetViews>
    <sheetView workbookViewId="0" topLeftCell="A1"/>
  </sheetViews>
  <sheetFormatPr defaultColWidth="9.140625" defaultRowHeight="12.75"/>
  <cols>
    <col min="1" max="1" width="2.140625" style="33" customWidth="1"/>
    <col min="2" max="2" width="1.421875" style="33" customWidth="1"/>
    <col min="3" max="3" width="2.28125" style="0" customWidth="1"/>
    <col min="4" max="4" width="3.421875" style="0" customWidth="1"/>
    <col min="5" max="5" width="3.140625" style="0" customWidth="1"/>
    <col min="6" max="6" width="33.00390625" style="0" customWidth="1"/>
    <col min="7" max="7" width="10.57421875" style="0" customWidth="1"/>
    <col min="8" max="8" width="1.421875" style="33" customWidth="1"/>
  </cols>
  <sheetData>
    <row r="1" s="33" customFormat="1" ht="13.5" thickBot="1"/>
    <row r="2" spans="2:8" s="33" customFormat="1" ht="7.5" customHeight="1">
      <c r="B2" s="39"/>
      <c r="C2" s="55"/>
      <c r="D2" s="55"/>
      <c r="E2" s="55"/>
      <c r="F2" s="55"/>
      <c r="G2" s="55"/>
      <c r="H2" s="42"/>
    </row>
    <row r="3" spans="2:9" s="89" customFormat="1" ht="53.25" customHeight="1">
      <c r="B3" s="90"/>
      <c r="C3" s="215" t="str">
        <f>CONCATENATE('Accounts &amp; Parameters'!$E$66,'Accounts &amp; Parameters'!$E$72," 
Direct Cash Flow Statement")</f>
        <v>Bryan's Health and Fitness 2012 
Direct Cash Flow Statement</v>
      </c>
      <c r="D3" s="215"/>
      <c r="E3" s="215"/>
      <c r="F3" s="215"/>
      <c r="G3" s="215"/>
      <c r="H3" s="92"/>
      <c r="I3" s="159"/>
    </row>
    <row r="4" spans="2:9" s="33" customFormat="1" ht="12.75">
      <c r="B4" s="43"/>
      <c r="C4" s="163" t="str">
        <f>CONCATENATE("In ",'Accounts &amp; Parameters'!E69,", for year ended ",'Accounts &amp; Parameters'!E74)</f>
        <v>In Dollars, for year ended December 31, 2012</v>
      </c>
      <c r="D4" s="160"/>
      <c r="E4" s="160"/>
      <c r="F4" s="160"/>
      <c r="G4" s="160"/>
      <c r="H4" s="44"/>
      <c r="I4" s="160"/>
    </row>
    <row r="5" spans="2:8" s="33" customFormat="1" ht="18" customHeight="1">
      <c r="B5" s="43"/>
      <c r="C5" s="37" t="s">
        <v>133</v>
      </c>
      <c r="D5" s="61"/>
      <c r="E5" s="61"/>
      <c r="F5" s="61"/>
      <c r="G5" s="164"/>
      <c r="H5" s="44"/>
    </row>
    <row r="6" spans="2:8" s="33" customFormat="1" ht="21.75" customHeight="1">
      <c r="B6" s="43"/>
      <c r="C6" s="61"/>
      <c r="D6" s="77" t="s">
        <v>121</v>
      </c>
      <c r="E6" s="61"/>
      <c r="F6" s="61"/>
      <c r="G6" s="165"/>
      <c r="H6" s="44"/>
    </row>
    <row r="7" spans="2:8" s="33" customFormat="1" ht="21.75" customHeight="1">
      <c r="B7" s="43"/>
      <c r="C7" s="61"/>
      <c r="D7" s="77" t="s">
        <v>122</v>
      </c>
      <c r="E7" s="61"/>
      <c r="F7" s="61"/>
      <c r="G7" s="165"/>
      <c r="H7" s="44"/>
    </row>
    <row r="8" spans="2:8" s="33" customFormat="1" ht="21.75" customHeight="1" thickBot="1">
      <c r="B8" s="43"/>
      <c r="C8" s="61"/>
      <c r="D8" s="77" t="s">
        <v>129</v>
      </c>
      <c r="E8" s="61"/>
      <c r="F8" s="61"/>
      <c r="G8" s="166"/>
      <c r="H8" s="44"/>
    </row>
    <row r="9" spans="2:8" s="33" customFormat="1" ht="21.75" customHeight="1">
      <c r="B9" s="43"/>
      <c r="C9" s="61"/>
      <c r="D9" s="77" t="s">
        <v>118</v>
      </c>
      <c r="E9" s="61"/>
      <c r="F9" s="61"/>
      <c r="G9" s="167"/>
      <c r="H9" s="44"/>
    </row>
    <row r="10" spans="2:8" s="33" customFormat="1" ht="18" customHeight="1">
      <c r="B10" s="43"/>
      <c r="C10" s="37" t="s">
        <v>130</v>
      </c>
      <c r="D10" s="61"/>
      <c r="E10" s="61"/>
      <c r="F10" s="61"/>
      <c r="G10" s="164"/>
      <c r="H10" s="44"/>
    </row>
    <row r="11" spans="2:8" s="33" customFormat="1" ht="21.75" customHeight="1" thickBot="1">
      <c r="B11" s="43"/>
      <c r="C11" s="61"/>
      <c r="D11" s="77" t="s">
        <v>131</v>
      </c>
      <c r="E11" s="61"/>
      <c r="F11" s="61"/>
      <c r="G11" s="168"/>
      <c r="H11" s="44"/>
    </row>
    <row r="12" spans="2:8" s="33" customFormat="1" ht="21.75" customHeight="1" thickBot="1">
      <c r="B12" s="43"/>
      <c r="C12" s="61"/>
      <c r="D12" s="77" t="s">
        <v>119</v>
      </c>
      <c r="E12" s="61"/>
      <c r="F12" s="61"/>
      <c r="G12" s="168"/>
      <c r="H12" s="44"/>
    </row>
    <row r="13" spans="2:8" s="33" customFormat="1" ht="20.25" customHeight="1">
      <c r="B13" s="43"/>
      <c r="C13" s="37" t="s">
        <v>132</v>
      </c>
      <c r="D13" s="61"/>
      <c r="E13" s="61"/>
      <c r="F13" s="61"/>
      <c r="G13" s="164"/>
      <c r="H13" s="44"/>
    </row>
    <row r="14" spans="2:8" s="33" customFormat="1" ht="21.75" customHeight="1" thickBot="1">
      <c r="B14" s="43"/>
      <c r="C14" s="61"/>
      <c r="D14" s="75" t="s">
        <v>113</v>
      </c>
      <c r="E14" s="61"/>
      <c r="F14" s="61"/>
      <c r="G14" s="168"/>
      <c r="H14" s="44"/>
    </row>
    <row r="15" spans="2:8" s="33" customFormat="1" ht="21.75" customHeight="1" thickBot="1">
      <c r="B15" s="43"/>
      <c r="C15" s="61"/>
      <c r="D15" s="75" t="s">
        <v>120</v>
      </c>
      <c r="E15" s="61"/>
      <c r="F15" s="61"/>
      <c r="G15" s="168"/>
      <c r="H15" s="44"/>
    </row>
    <row r="16" spans="2:8" s="33" customFormat="1" ht="21.75" customHeight="1">
      <c r="B16" s="43"/>
      <c r="C16" s="37" t="s">
        <v>134</v>
      </c>
      <c r="E16" s="61"/>
      <c r="F16" s="61"/>
      <c r="G16" s="165"/>
      <c r="H16" s="44"/>
    </row>
    <row r="17" spans="2:8" s="33" customFormat="1" ht="21.75" customHeight="1" thickBot="1">
      <c r="B17" s="43"/>
      <c r="C17" s="37" t="s">
        <v>135</v>
      </c>
      <c r="D17" s="61"/>
      <c r="E17" s="61"/>
      <c r="F17" s="61"/>
      <c r="G17" s="166"/>
      <c r="H17" s="44"/>
    </row>
    <row r="18" spans="2:8" s="33" customFormat="1" ht="21.75" customHeight="1" thickBot="1">
      <c r="B18" s="43"/>
      <c r="C18" s="37" t="s">
        <v>136</v>
      </c>
      <c r="D18" s="61"/>
      <c r="E18" s="61"/>
      <c r="F18" s="61"/>
      <c r="G18" s="169"/>
      <c r="H18" s="44"/>
    </row>
    <row r="19" spans="2:8" s="33" customFormat="1" ht="7.5" customHeight="1" thickBot="1" thickTop="1">
      <c r="B19" s="45"/>
      <c r="C19" s="58"/>
      <c r="D19" s="58"/>
      <c r="E19" s="58"/>
      <c r="F19" s="58"/>
      <c r="G19" s="58"/>
      <c r="H19" s="49"/>
    </row>
    <row r="20" s="33" customFormat="1" ht="12.75">
      <c r="G20" s="170"/>
    </row>
    <row r="21" s="33" customFormat="1" ht="12.75">
      <c r="G21" s="170"/>
    </row>
    <row r="22" s="33" customFormat="1" ht="12.75">
      <c r="G22" s="170"/>
    </row>
    <row r="23" spans="6:8" s="33" customFormat="1" ht="15">
      <c r="F23" s="171"/>
      <c r="G23" s="171"/>
      <c r="H23" s="172"/>
    </row>
    <row r="24" spans="6:8" s="33" customFormat="1" ht="15">
      <c r="F24" s="173"/>
      <c r="G24" s="173"/>
      <c r="H24" s="172"/>
    </row>
    <row r="25" spans="6:8" s="33" customFormat="1" ht="15">
      <c r="F25" s="173"/>
      <c r="G25" s="173"/>
      <c r="H25" s="172"/>
    </row>
    <row r="26" spans="6:8" s="33" customFormat="1" ht="15">
      <c r="F26" s="173"/>
      <c r="G26" s="173"/>
      <c r="H26" s="172"/>
    </row>
    <row r="27" spans="6:8" s="33" customFormat="1" ht="15">
      <c r="F27" s="173"/>
      <c r="G27" s="173"/>
      <c r="H27" s="172"/>
    </row>
    <row r="28" spans="6:8" s="33" customFormat="1" ht="15">
      <c r="F28" s="171"/>
      <c r="G28" s="173"/>
      <c r="H28" s="172"/>
    </row>
    <row r="29" spans="6:8" s="33" customFormat="1" ht="15">
      <c r="F29" s="173"/>
      <c r="G29" s="173"/>
      <c r="H29" s="172"/>
    </row>
    <row r="30" spans="6:8" s="33" customFormat="1" ht="15">
      <c r="F30" s="171"/>
      <c r="G30" s="171"/>
      <c r="H30" s="175"/>
    </row>
    <row r="31" spans="6:8" s="33" customFormat="1" ht="15">
      <c r="F31" s="173"/>
      <c r="G31" s="173"/>
      <c r="H31" s="172"/>
    </row>
    <row r="32" spans="6:8" s="33" customFormat="1" ht="15">
      <c r="F32" s="171"/>
      <c r="G32" s="173"/>
      <c r="H32" s="172"/>
    </row>
    <row r="33" s="33" customFormat="1" ht="12.75"/>
    <row r="34" s="33" customFormat="1" ht="12.75"/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</sheetData>
  <mergeCells count="1">
    <mergeCell ref="C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:I38"/>
  <sheetViews>
    <sheetView workbookViewId="0" topLeftCell="A1"/>
  </sheetViews>
  <sheetFormatPr defaultColWidth="9.140625" defaultRowHeight="12.75"/>
  <cols>
    <col min="1" max="1" width="2.140625" style="33" customWidth="1"/>
    <col min="2" max="2" width="1.421875" style="33" customWidth="1"/>
    <col min="3" max="3" width="2.28125" style="0" customWidth="1"/>
    <col min="4" max="4" width="3.421875" style="0" customWidth="1"/>
    <col min="5" max="5" width="3.140625" style="0" customWidth="1"/>
    <col min="6" max="6" width="33.00390625" style="0" customWidth="1"/>
    <col min="7" max="7" width="10.57421875" style="0" customWidth="1"/>
    <col min="8" max="8" width="1.421875" style="33" customWidth="1"/>
  </cols>
  <sheetData>
    <row r="1" s="33" customFormat="1" ht="13.5" thickBot="1"/>
    <row r="2" spans="2:8" s="33" customFormat="1" ht="7.5" customHeight="1">
      <c r="B2" s="39"/>
      <c r="C2" s="55"/>
      <c r="D2" s="55"/>
      <c r="E2" s="55"/>
      <c r="F2" s="55"/>
      <c r="G2" s="55"/>
      <c r="H2" s="42"/>
    </row>
    <row r="3" spans="2:9" s="89" customFormat="1" ht="53.25" customHeight="1">
      <c r="B3" s="90"/>
      <c r="C3" s="215" t="str">
        <f>CONCATENATE('Accounts &amp; Parameters'!$E$66,'Accounts &amp; Parameters'!$E$72," Indirect Cash Flow Statement")</f>
        <v>Bryan's Health and Fitness 2012 Indirect Cash Flow Statement</v>
      </c>
      <c r="D3" s="215"/>
      <c r="E3" s="215"/>
      <c r="F3" s="215"/>
      <c r="G3" s="215"/>
      <c r="H3" s="92"/>
      <c r="I3" s="159"/>
    </row>
    <row r="4" spans="2:9" s="33" customFormat="1" ht="12.75">
      <c r="B4" s="43"/>
      <c r="C4" s="163" t="str">
        <f>CONCATENATE("In ",'Accounts &amp; Parameters'!E69,", for year ended ",'Accounts &amp; Parameters'!E74)</f>
        <v>In Dollars, for year ended December 31, 2012</v>
      </c>
      <c r="D4" s="160"/>
      <c r="E4" s="160"/>
      <c r="F4" s="160"/>
      <c r="G4" s="160"/>
      <c r="H4" s="44"/>
      <c r="I4" s="160"/>
    </row>
    <row r="5" spans="2:8" s="33" customFormat="1" ht="18" customHeight="1">
      <c r="B5" s="43"/>
      <c r="C5" s="37" t="s">
        <v>133</v>
      </c>
      <c r="D5" s="61"/>
      <c r="E5" s="61"/>
      <c r="F5" s="61"/>
      <c r="G5" s="164"/>
      <c r="H5" s="44"/>
    </row>
    <row r="6" spans="2:8" s="33" customFormat="1" ht="21.75" customHeight="1">
      <c r="B6" s="43"/>
      <c r="C6" s="61"/>
      <c r="D6" s="77" t="s">
        <v>55</v>
      </c>
      <c r="E6" s="61"/>
      <c r="F6" s="61"/>
      <c r="G6" s="165"/>
      <c r="H6" s="44"/>
    </row>
    <row r="7" spans="2:8" s="33" customFormat="1" ht="21.75" customHeight="1">
      <c r="B7" s="43"/>
      <c r="C7" s="61"/>
      <c r="D7" s="77" t="s">
        <v>137</v>
      </c>
      <c r="E7" s="61"/>
      <c r="F7" s="61"/>
      <c r="G7" s="165"/>
      <c r="H7" s="44"/>
    </row>
    <row r="8" spans="2:8" s="33" customFormat="1" ht="21.75" customHeight="1">
      <c r="B8" s="43"/>
      <c r="C8" s="61"/>
      <c r="D8" s="77" t="str">
        <f>'Accounts &amp; Parameters'!F10</f>
        <v>Accounts receivable</v>
      </c>
      <c r="E8" s="61"/>
      <c r="F8" s="61"/>
      <c r="G8" s="165"/>
      <c r="H8" s="44"/>
    </row>
    <row r="9" spans="2:8" s="33" customFormat="1" ht="21.75" customHeight="1">
      <c r="B9" s="43"/>
      <c r="C9" s="61"/>
      <c r="D9" s="77" t="str">
        <f>'Accounts &amp; Parameters'!F11</f>
        <v>Inventory</v>
      </c>
      <c r="E9" s="61"/>
      <c r="F9" s="61"/>
      <c r="G9" s="165"/>
      <c r="H9" s="44"/>
    </row>
    <row r="10" spans="2:8" s="33" customFormat="1" ht="21.75" customHeight="1">
      <c r="B10" s="43"/>
      <c r="C10" s="61"/>
      <c r="D10" s="77" t="str">
        <f>'Accounts &amp; Parameters'!F12</f>
        <v>Prepaid expenses</v>
      </c>
      <c r="E10" s="61"/>
      <c r="F10" s="61"/>
      <c r="G10" s="165"/>
      <c r="H10" s="44"/>
    </row>
    <row r="11" spans="2:8" s="33" customFormat="1" ht="21.75" customHeight="1">
      <c r="B11" s="43"/>
      <c r="C11" s="61"/>
      <c r="D11" s="77" t="str">
        <f>'Accounts &amp; Parameters'!F20</f>
        <v>Accounts payable</v>
      </c>
      <c r="E11" s="61"/>
      <c r="F11" s="61"/>
      <c r="G11" s="165"/>
      <c r="H11" s="44"/>
    </row>
    <row r="12" spans="2:8" s="33" customFormat="1" ht="21.75" customHeight="1">
      <c r="B12" s="43"/>
      <c r="C12" s="61"/>
      <c r="D12" s="77" t="str">
        <f>'Accounts &amp; Parameters'!F21</f>
        <v>Accrued taxes</v>
      </c>
      <c r="E12" s="61"/>
      <c r="F12" s="61"/>
      <c r="G12" s="165"/>
      <c r="H12" s="44"/>
    </row>
    <row r="13" spans="2:8" s="33" customFormat="1" ht="21.75" customHeight="1">
      <c r="B13" s="43"/>
      <c r="C13" s="61"/>
      <c r="D13" s="77" t="str">
        <f>'Accounts &amp; Parameters'!F22</f>
        <v>Other accrued liabilities</v>
      </c>
      <c r="E13" s="61"/>
      <c r="F13" s="61"/>
      <c r="G13" s="165"/>
      <c r="H13" s="44"/>
    </row>
    <row r="14" spans="2:8" s="33" customFormat="1" ht="21.75" customHeight="1" thickBot="1">
      <c r="B14" s="43"/>
      <c r="C14" s="61"/>
      <c r="D14" s="77" t="str">
        <f>'Accounts &amp; Parameters'!F23</f>
        <v>Deferred revenues</v>
      </c>
      <c r="E14" s="61"/>
      <c r="F14" s="61"/>
      <c r="G14" s="166"/>
      <c r="H14" s="44"/>
    </row>
    <row r="15" spans="2:8" s="33" customFormat="1" ht="21.75" customHeight="1" thickBot="1">
      <c r="B15" s="43"/>
      <c r="C15" s="61"/>
      <c r="D15" s="77" t="s">
        <v>118</v>
      </c>
      <c r="E15" s="61"/>
      <c r="F15" s="61"/>
      <c r="G15" s="174"/>
      <c r="H15" s="44"/>
    </row>
    <row r="16" spans="2:8" s="33" customFormat="1" ht="18" customHeight="1">
      <c r="B16" s="43"/>
      <c r="C16" s="37" t="s">
        <v>130</v>
      </c>
      <c r="D16" s="61"/>
      <c r="E16" s="61"/>
      <c r="F16" s="61"/>
      <c r="G16" s="164"/>
      <c r="H16" s="44"/>
    </row>
    <row r="17" spans="2:8" s="33" customFormat="1" ht="21.75" customHeight="1" thickBot="1">
      <c r="B17" s="43"/>
      <c r="C17" s="61"/>
      <c r="D17" s="77" t="s">
        <v>131</v>
      </c>
      <c r="E17" s="61"/>
      <c r="F17" s="61"/>
      <c r="G17" s="168"/>
      <c r="H17" s="44"/>
    </row>
    <row r="18" spans="2:8" s="33" customFormat="1" ht="21.75" customHeight="1" thickBot="1">
      <c r="B18" s="43"/>
      <c r="C18" s="61"/>
      <c r="D18" s="77" t="s">
        <v>119</v>
      </c>
      <c r="E18" s="61"/>
      <c r="F18" s="61"/>
      <c r="G18" s="168"/>
      <c r="H18" s="44"/>
    </row>
    <row r="19" spans="2:8" s="33" customFormat="1" ht="20.25" customHeight="1">
      <c r="B19" s="43"/>
      <c r="C19" s="37" t="s">
        <v>132</v>
      </c>
      <c r="D19" s="61"/>
      <c r="E19" s="61"/>
      <c r="F19" s="61"/>
      <c r="G19" s="164"/>
      <c r="H19" s="44"/>
    </row>
    <row r="20" spans="2:8" s="33" customFormat="1" ht="21.75" customHeight="1" thickBot="1">
      <c r="B20" s="43"/>
      <c r="C20" s="61"/>
      <c r="D20" s="75" t="s">
        <v>113</v>
      </c>
      <c r="E20" s="61"/>
      <c r="F20" s="61"/>
      <c r="G20" s="168"/>
      <c r="H20" s="44"/>
    </row>
    <row r="21" spans="2:8" s="33" customFormat="1" ht="21.75" customHeight="1" thickBot="1">
      <c r="B21" s="43"/>
      <c r="C21" s="61"/>
      <c r="D21" s="75" t="s">
        <v>120</v>
      </c>
      <c r="E21" s="61"/>
      <c r="F21" s="61"/>
      <c r="G21" s="168"/>
      <c r="H21" s="44"/>
    </row>
    <row r="22" spans="2:8" s="33" customFormat="1" ht="21.75" customHeight="1">
      <c r="B22" s="43"/>
      <c r="C22" s="37" t="s">
        <v>134</v>
      </c>
      <c r="E22" s="61"/>
      <c r="F22" s="61"/>
      <c r="G22" s="165"/>
      <c r="H22" s="44"/>
    </row>
    <row r="23" spans="2:8" s="33" customFormat="1" ht="21.75" customHeight="1" thickBot="1">
      <c r="B23" s="43"/>
      <c r="C23" s="37" t="s">
        <v>135</v>
      </c>
      <c r="D23" s="61"/>
      <c r="E23" s="61"/>
      <c r="F23" s="61"/>
      <c r="G23" s="166"/>
      <c r="H23" s="44"/>
    </row>
    <row r="24" spans="2:8" s="33" customFormat="1" ht="21.75" customHeight="1" thickBot="1">
      <c r="B24" s="43"/>
      <c r="C24" s="37" t="s">
        <v>136</v>
      </c>
      <c r="D24" s="61"/>
      <c r="E24" s="61"/>
      <c r="F24" s="61"/>
      <c r="G24" s="169"/>
      <c r="H24" s="44"/>
    </row>
    <row r="25" spans="2:8" s="33" customFormat="1" ht="7.5" customHeight="1" thickBot="1" thickTop="1">
      <c r="B25" s="45"/>
      <c r="C25" s="58"/>
      <c r="D25" s="58"/>
      <c r="E25" s="58"/>
      <c r="F25" s="58"/>
      <c r="G25" s="58"/>
      <c r="H25" s="49"/>
    </row>
    <row r="26" s="33" customFormat="1" ht="12.75">
      <c r="G26" s="170"/>
    </row>
    <row r="27" s="33" customFormat="1" ht="12.75">
      <c r="G27" s="170"/>
    </row>
    <row r="28" s="33" customFormat="1" ht="12.75">
      <c r="G28" s="170"/>
    </row>
    <row r="29" spans="6:8" s="33" customFormat="1" ht="15">
      <c r="F29" s="171"/>
      <c r="G29" s="171"/>
      <c r="H29" s="172"/>
    </row>
    <row r="30" spans="6:8" s="33" customFormat="1" ht="15">
      <c r="F30" s="173"/>
      <c r="G30" s="173"/>
      <c r="H30" s="172"/>
    </row>
    <row r="31" spans="6:8" s="33" customFormat="1" ht="15">
      <c r="F31" s="173"/>
      <c r="G31" s="173"/>
      <c r="H31" s="172"/>
    </row>
    <row r="32" spans="6:8" s="33" customFormat="1" ht="15">
      <c r="F32" s="173"/>
      <c r="G32" s="173"/>
      <c r="H32" s="172"/>
    </row>
    <row r="33" spans="6:8" s="33" customFormat="1" ht="15">
      <c r="F33" s="173"/>
      <c r="G33" s="173"/>
      <c r="H33" s="172"/>
    </row>
    <row r="34" spans="6:8" s="33" customFormat="1" ht="15">
      <c r="F34" s="171"/>
      <c r="G34" s="173"/>
      <c r="H34" s="172"/>
    </row>
    <row r="35" spans="6:8" s="33" customFormat="1" ht="15">
      <c r="F35" s="173"/>
      <c r="G35" s="173"/>
      <c r="H35" s="172"/>
    </row>
    <row r="36" spans="6:8" s="33" customFormat="1" ht="15">
      <c r="F36" s="171"/>
      <c r="G36" s="171"/>
      <c r="H36" s="175"/>
    </row>
    <row r="37" spans="6:8" s="33" customFormat="1" ht="15">
      <c r="F37" s="173"/>
      <c r="G37" s="173"/>
      <c r="H37" s="172"/>
    </row>
    <row r="38" spans="6:8" s="33" customFormat="1" ht="15">
      <c r="F38" s="171"/>
      <c r="G38" s="173"/>
      <c r="H38" s="172"/>
    </row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</sheetData>
  <mergeCells count="1">
    <mergeCell ref="C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K37"/>
  <sheetViews>
    <sheetView workbookViewId="0" topLeftCell="A1"/>
  </sheetViews>
  <sheetFormatPr defaultColWidth="9.140625" defaultRowHeight="12.75"/>
  <cols>
    <col min="1" max="1" width="2.28125" style="33" customWidth="1"/>
    <col min="2" max="2" width="1.421875" style="33" customWidth="1"/>
    <col min="3" max="3" width="3.00390625" style="0" customWidth="1"/>
    <col min="4" max="4" width="3.421875" style="0" customWidth="1"/>
    <col min="5" max="5" width="3.140625" style="0" customWidth="1"/>
    <col min="6" max="6" width="28.8515625" style="0" customWidth="1"/>
    <col min="7" max="7" width="2.28125" style="0" customWidth="1"/>
    <col min="8" max="8" width="10.8515625" style="0" customWidth="1"/>
    <col min="9" max="9" width="2.140625" style="0" customWidth="1"/>
    <col min="10" max="10" width="10.8515625" style="0" customWidth="1"/>
    <col min="11" max="11" width="1.421875" style="33" customWidth="1"/>
  </cols>
  <sheetData>
    <row r="1" s="33" customFormat="1" ht="13.5" thickBot="1"/>
    <row r="2" spans="2:11" s="33" customFormat="1" ht="7.5" customHeight="1">
      <c r="B2" s="39"/>
      <c r="C2" s="55"/>
      <c r="D2" s="55"/>
      <c r="E2" s="55"/>
      <c r="F2" s="55"/>
      <c r="G2" s="55"/>
      <c r="H2" s="55"/>
      <c r="I2" s="55"/>
      <c r="J2" s="55"/>
      <c r="K2" s="42"/>
    </row>
    <row r="3" spans="2:11" s="89" customFormat="1" ht="38.25" customHeight="1">
      <c r="B3" s="90"/>
      <c r="C3" s="216" t="str">
        <f>CONCATENATE('Accounts &amp; Parameters'!$E$66,'Accounts &amp; Parameters'!$E$71," &amp; ",'Accounts &amp; Parameters'!$E$72," Balance Sheets")</f>
        <v>Bryan's Health and Fitness 2011 &amp; 2012 Balance Sheets</v>
      </c>
      <c r="D3" s="216"/>
      <c r="E3" s="216"/>
      <c r="F3" s="216"/>
      <c r="G3" s="216"/>
      <c r="H3" s="216"/>
      <c r="I3" s="216"/>
      <c r="J3" s="216"/>
      <c r="K3" s="91"/>
    </row>
    <row r="4" spans="2:11" s="33" customFormat="1" ht="12.75">
      <c r="B4" s="43"/>
      <c r="C4" s="176" t="str">
        <f>CONCATENATE("In ",'Accounts &amp; Parameters'!E69)</f>
        <v>In Dollars</v>
      </c>
      <c r="D4" s="176"/>
      <c r="E4" s="176"/>
      <c r="F4" s="176"/>
      <c r="G4" s="176"/>
      <c r="H4" s="176"/>
      <c r="I4" s="176"/>
      <c r="J4" s="176"/>
      <c r="K4" s="44"/>
    </row>
    <row r="5" spans="2:11" s="33" customFormat="1" ht="12.75">
      <c r="B5" s="43"/>
      <c r="C5" s="37" t="s">
        <v>6</v>
      </c>
      <c r="D5" s="61"/>
      <c r="E5" s="61"/>
      <c r="F5" s="61"/>
      <c r="G5" s="61"/>
      <c r="I5" s="177"/>
      <c r="J5" s="177"/>
      <c r="K5" s="44"/>
    </row>
    <row r="6" spans="2:11" s="33" customFormat="1" ht="12.75">
      <c r="B6" s="43"/>
      <c r="C6" s="61"/>
      <c r="D6" s="61" t="s">
        <v>11</v>
      </c>
      <c r="E6" s="61"/>
      <c r="F6" s="61"/>
      <c r="G6" s="61"/>
      <c r="H6" s="178" t="str">
        <f>'Accounts &amp; Parameters'!E75</f>
        <v>31-Dec-12</v>
      </c>
      <c r="I6" s="178"/>
      <c r="J6" s="178" t="str">
        <f>'Accounts &amp; Parameters'!E76</f>
        <v>31-Dec-11</v>
      </c>
      <c r="K6" s="44"/>
    </row>
    <row r="7" spans="2:11" s="33" customFormat="1" ht="20.25" customHeight="1">
      <c r="B7" s="43"/>
      <c r="C7" s="61"/>
      <c r="D7" s="61"/>
      <c r="E7" s="61" t="str">
        <f>'Accounts &amp; Parameters'!F9</f>
        <v>Cash</v>
      </c>
      <c r="F7" s="61"/>
      <c r="G7" s="61"/>
      <c r="H7" s="165"/>
      <c r="I7" s="177"/>
      <c r="J7" s="165">
        <f>BSE!H7</f>
        <v>12300</v>
      </c>
      <c r="K7" s="44"/>
    </row>
    <row r="8" spans="2:11" s="33" customFormat="1" ht="20.25" customHeight="1">
      <c r="B8" s="43"/>
      <c r="C8" s="61"/>
      <c r="D8" s="61"/>
      <c r="E8" s="61" t="str">
        <f>'Accounts &amp; Parameters'!F10</f>
        <v>Accounts receivable</v>
      </c>
      <c r="F8" s="61"/>
      <c r="G8" s="61"/>
      <c r="H8" s="165"/>
      <c r="I8" s="177"/>
      <c r="J8" s="165">
        <f>BSE!J7</f>
        <v>1350</v>
      </c>
      <c r="K8" s="44"/>
    </row>
    <row r="9" spans="2:11" s="33" customFormat="1" ht="20.25" customHeight="1">
      <c r="B9" s="43"/>
      <c r="C9" s="61"/>
      <c r="D9" s="61"/>
      <c r="E9" s="61" t="str">
        <f>'Accounts &amp; Parameters'!F11</f>
        <v>Inventory</v>
      </c>
      <c r="F9" s="61"/>
      <c r="G9" s="61"/>
      <c r="H9" s="165"/>
      <c r="I9" s="177"/>
      <c r="J9" s="165">
        <f>BSE!L7</f>
        <v>3600</v>
      </c>
      <c r="K9" s="44"/>
    </row>
    <row r="10" spans="2:11" s="33" customFormat="1" ht="20.25" customHeight="1" thickBot="1">
      <c r="B10" s="43"/>
      <c r="C10" s="61"/>
      <c r="D10" s="61"/>
      <c r="E10" s="61" t="str">
        <f>'Accounts &amp; Parameters'!F12</f>
        <v>Prepaid expenses</v>
      </c>
      <c r="F10" s="61"/>
      <c r="G10" s="61"/>
      <c r="H10" s="166"/>
      <c r="I10" s="177"/>
      <c r="J10" s="166">
        <f>BSE!N7</f>
        <v>9500</v>
      </c>
      <c r="K10" s="44"/>
    </row>
    <row r="11" spans="2:11" s="33" customFormat="1" ht="20.25" customHeight="1" thickBot="1">
      <c r="B11" s="43"/>
      <c r="C11" s="61"/>
      <c r="D11" s="61"/>
      <c r="E11" s="61" t="s">
        <v>12</v>
      </c>
      <c r="F11" s="61"/>
      <c r="G11" s="61"/>
      <c r="H11" s="166"/>
      <c r="I11" s="177"/>
      <c r="J11" s="166">
        <f>SUM(J7:J10)</f>
        <v>26750</v>
      </c>
      <c r="K11" s="44"/>
    </row>
    <row r="12" spans="2:11" s="33" customFormat="1" ht="20.25" customHeight="1">
      <c r="B12" s="43"/>
      <c r="C12" s="61"/>
      <c r="D12" s="77" t="s">
        <v>56</v>
      </c>
      <c r="E12" s="61"/>
      <c r="F12" s="61"/>
      <c r="G12" s="61"/>
      <c r="H12" s="177"/>
      <c r="I12" s="177"/>
      <c r="J12" s="177"/>
      <c r="K12" s="44"/>
    </row>
    <row r="13" spans="2:11" s="33" customFormat="1" ht="20.25" customHeight="1">
      <c r="B13" s="43"/>
      <c r="C13" s="61"/>
      <c r="D13" s="61"/>
      <c r="E13" s="61" t="str">
        <f>'Accounts &amp; Parameters'!F14</f>
        <v>Property, plant &amp; equipment at cost</v>
      </c>
      <c r="F13" s="61"/>
      <c r="G13" s="61"/>
      <c r="H13" s="165"/>
      <c r="I13" s="177"/>
      <c r="J13" s="165">
        <f>BSE!P7</f>
        <v>90000</v>
      </c>
      <c r="K13" s="44"/>
    </row>
    <row r="14" spans="2:11" s="33" customFormat="1" ht="20.25" customHeight="1" thickBot="1">
      <c r="B14" s="43"/>
      <c r="C14" s="61"/>
      <c r="D14" s="61"/>
      <c r="E14" s="61" t="str">
        <f>'Accounts &amp; Parameters'!F15</f>
        <v>Accumulated depreciation</v>
      </c>
      <c r="F14" s="61"/>
      <c r="G14" s="61"/>
      <c r="H14" s="166"/>
      <c r="I14" s="177"/>
      <c r="J14" s="166">
        <f>-BSE!R7</f>
        <v>-10000</v>
      </c>
      <c r="K14" s="44"/>
    </row>
    <row r="15" spans="2:11" s="33" customFormat="1" ht="20.25" customHeight="1" thickBot="1">
      <c r="B15" s="43"/>
      <c r="C15" s="61"/>
      <c r="D15" s="61"/>
      <c r="E15" s="61" t="str">
        <f>'Accounts &amp; Parameters'!F16</f>
        <v>Property, plant &amp; equipment, net</v>
      </c>
      <c r="F15" s="61"/>
      <c r="G15" s="61"/>
      <c r="H15" s="174"/>
      <c r="I15" s="177"/>
      <c r="J15" s="174">
        <f>SUM(J13:J14)</f>
        <v>80000</v>
      </c>
      <c r="K15" s="44"/>
    </row>
    <row r="16" spans="2:11" s="33" customFormat="1" ht="20.25" customHeight="1" thickBot="1">
      <c r="B16" s="43"/>
      <c r="C16" s="61"/>
      <c r="D16" s="61"/>
      <c r="E16" s="77" t="s">
        <v>146</v>
      </c>
      <c r="F16" s="61"/>
      <c r="G16" s="61"/>
      <c r="H16" s="174"/>
      <c r="I16" s="177"/>
      <c r="J16" s="174">
        <v>0</v>
      </c>
      <c r="K16" s="44"/>
    </row>
    <row r="17" spans="2:11" s="33" customFormat="1" ht="20.25" customHeight="1" thickBot="1">
      <c r="B17" s="43"/>
      <c r="C17" s="61"/>
      <c r="D17" s="61" t="s">
        <v>13</v>
      </c>
      <c r="E17" s="61"/>
      <c r="F17" s="61"/>
      <c r="G17" s="61"/>
      <c r="H17" s="169"/>
      <c r="I17" s="179"/>
      <c r="J17" s="169">
        <f>J11+J15</f>
        <v>106750</v>
      </c>
      <c r="K17" s="44"/>
    </row>
    <row r="18" spans="2:11" s="33" customFormat="1" ht="20.25" customHeight="1" thickTop="1">
      <c r="B18" s="43"/>
      <c r="C18" s="37" t="s">
        <v>7</v>
      </c>
      <c r="D18" s="61"/>
      <c r="E18" s="61"/>
      <c r="F18" s="61"/>
      <c r="G18" s="61"/>
      <c r="H18" s="179"/>
      <c r="I18" s="179"/>
      <c r="J18" s="179"/>
      <c r="K18" s="44"/>
    </row>
    <row r="19" spans="2:11" s="33" customFormat="1" ht="20.25" customHeight="1">
      <c r="B19" s="43"/>
      <c r="C19" s="61"/>
      <c r="D19" s="61" t="s">
        <v>14</v>
      </c>
      <c r="E19" s="61"/>
      <c r="F19" s="61"/>
      <c r="G19" s="61"/>
      <c r="H19" s="179"/>
      <c r="I19" s="179"/>
      <c r="J19" s="179"/>
      <c r="K19" s="44"/>
    </row>
    <row r="20" spans="2:11" s="33" customFormat="1" ht="20.25" customHeight="1">
      <c r="B20" s="43"/>
      <c r="C20" s="61"/>
      <c r="D20" s="61"/>
      <c r="E20" s="61" t="str">
        <f>'Accounts &amp; Parameters'!F20</f>
        <v>Accounts payable</v>
      </c>
      <c r="F20" s="61"/>
      <c r="G20" s="61"/>
      <c r="H20" s="165"/>
      <c r="I20" s="177"/>
      <c r="J20" s="165">
        <f>BSE!U7</f>
        <v>2750</v>
      </c>
      <c r="K20" s="44"/>
    </row>
    <row r="21" spans="2:11" s="33" customFormat="1" ht="20.25" customHeight="1">
      <c r="B21" s="43"/>
      <c r="C21" s="61"/>
      <c r="D21" s="61"/>
      <c r="E21" s="61" t="str">
        <f>'Accounts &amp; Parameters'!F21</f>
        <v>Accrued taxes</v>
      </c>
      <c r="F21" s="61"/>
      <c r="G21" s="61"/>
      <c r="H21" s="165"/>
      <c r="I21" s="177"/>
      <c r="J21" s="165">
        <f>BSE!W7</f>
        <v>2200</v>
      </c>
      <c r="K21" s="44"/>
    </row>
    <row r="22" spans="2:11" s="33" customFormat="1" ht="20.25" customHeight="1">
      <c r="B22" s="43"/>
      <c r="C22" s="61"/>
      <c r="D22" s="61"/>
      <c r="E22" s="61" t="str">
        <f>'Accounts &amp; Parameters'!F22</f>
        <v>Other accrued liabilities</v>
      </c>
      <c r="F22" s="61"/>
      <c r="G22" s="61"/>
      <c r="H22" s="165"/>
      <c r="I22" s="177"/>
      <c r="J22" s="165">
        <f>BSE!Y7</f>
        <v>1600</v>
      </c>
      <c r="K22" s="44"/>
    </row>
    <row r="23" spans="2:11" s="33" customFormat="1" ht="20.25" customHeight="1" thickBot="1">
      <c r="B23" s="43"/>
      <c r="C23" s="61"/>
      <c r="D23" s="61"/>
      <c r="E23" s="61" t="str">
        <f>'Accounts &amp; Parameters'!F23</f>
        <v>Deferred revenues</v>
      </c>
      <c r="F23" s="61"/>
      <c r="G23" s="61"/>
      <c r="H23" s="166"/>
      <c r="I23" s="177"/>
      <c r="J23" s="166">
        <f>BSE!AA7</f>
        <v>8500</v>
      </c>
      <c r="K23" s="44"/>
    </row>
    <row r="24" spans="2:11" s="33" customFormat="1" ht="20.25" customHeight="1" thickBot="1">
      <c r="B24" s="43"/>
      <c r="C24" s="61"/>
      <c r="D24" s="61"/>
      <c r="E24" s="61" t="s">
        <v>16</v>
      </c>
      <c r="F24" s="61"/>
      <c r="G24" s="61"/>
      <c r="H24" s="174"/>
      <c r="I24" s="177"/>
      <c r="J24" s="174">
        <f>SUM(J20:J23)</f>
        <v>15050</v>
      </c>
      <c r="K24" s="44"/>
    </row>
    <row r="25" spans="2:11" s="33" customFormat="1" ht="20.25" customHeight="1">
      <c r="B25" s="43"/>
      <c r="C25" s="37" t="s">
        <v>19</v>
      </c>
      <c r="D25" s="61"/>
      <c r="E25" s="61"/>
      <c r="F25" s="61"/>
      <c r="G25" s="61"/>
      <c r="H25" s="179"/>
      <c r="I25" s="179"/>
      <c r="J25" s="179"/>
      <c r="K25" s="44"/>
    </row>
    <row r="26" spans="2:11" s="33" customFormat="1" ht="20.25" customHeight="1">
      <c r="B26" s="43"/>
      <c r="C26" s="61"/>
      <c r="D26" s="61" t="str">
        <f>'Accounts &amp; Parameters'!F26</f>
        <v>Contributed capital</v>
      </c>
      <c r="E26" s="61"/>
      <c r="F26" s="61"/>
      <c r="G26" s="61"/>
      <c r="H26" s="165"/>
      <c r="I26" s="177"/>
      <c r="J26" s="165">
        <f>BSE!AC7</f>
        <v>64450</v>
      </c>
      <c r="K26" s="44"/>
    </row>
    <row r="27" spans="2:11" s="33" customFormat="1" ht="20.25" customHeight="1" thickBot="1">
      <c r="B27" s="43"/>
      <c r="C27" s="61"/>
      <c r="D27" s="61" t="str">
        <f>'Accounts &amp; Parameters'!F27</f>
        <v>Retained earnings</v>
      </c>
      <c r="E27" s="61"/>
      <c r="F27" s="61"/>
      <c r="G27" s="61"/>
      <c r="H27" s="166"/>
      <c r="I27" s="177"/>
      <c r="J27" s="166">
        <f>BSE!AE7</f>
        <v>27250</v>
      </c>
      <c r="K27" s="44"/>
    </row>
    <row r="28" spans="2:11" s="33" customFormat="1" ht="20.25" customHeight="1" thickBot="1">
      <c r="B28" s="43"/>
      <c r="C28" s="61"/>
      <c r="D28" s="61" t="s">
        <v>20</v>
      </c>
      <c r="E28" s="61"/>
      <c r="F28" s="61"/>
      <c r="G28" s="61"/>
      <c r="H28" s="174"/>
      <c r="I28" s="177"/>
      <c r="J28" s="174">
        <f>SUM(J26:J27)</f>
        <v>91700</v>
      </c>
      <c r="K28" s="44"/>
    </row>
    <row r="29" spans="2:11" s="33" customFormat="1" ht="20.25" customHeight="1" thickBot="1">
      <c r="B29" s="43"/>
      <c r="C29" s="61" t="s">
        <v>21</v>
      </c>
      <c r="D29" s="61"/>
      <c r="E29" s="61"/>
      <c r="F29" s="61"/>
      <c r="G29" s="61"/>
      <c r="H29" s="169"/>
      <c r="I29" s="179"/>
      <c r="J29" s="169">
        <f>J24+J28</f>
        <v>106750</v>
      </c>
      <c r="K29" s="44"/>
    </row>
    <row r="30" spans="2:11" s="33" customFormat="1" ht="13.5" thickTop="1">
      <c r="B30" s="43"/>
      <c r="C30" s="61"/>
      <c r="D30" s="61"/>
      <c r="E30" s="61"/>
      <c r="F30" s="61"/>
      <c r="G30" s="61"/>
      <c r="H30" s="177"/>
      <c r="I30" s="177"/>
      <c r="J30" s="179"/>
      <c r="K30" s="44"/>
    </row>
    <row r="31" spans="2:11" s="33" customFormat="1" ht="7.5" customHeight="1" thickBot="1">
      <c r="B31" s="45"/>
      <c r="C31" s="58"/>
      <c r="D31" s="58"/>
      <c r="E31" s="58"/>
      <c r="F31" s="58"/>
      <c r="G31" s="58"/>
      <c r="H31" s="58"/>
      <c r="I31" s="58"/>
      <c r="J31" s="58"/>
      <c r="K31" s="49"/>
    </row>
    <row r="32" spans="8:10" s="33" customFormat="1" ht="12.75">
      <c r="H32" s="170"/>
      <c r="I32" s="170"/>
      <c r="J32" s="170"/>
    </row>
    <row r="33" spans="8:10" s="33" customFormat="1" ht="12.75">
      <c r="H33" s="170"/>
      <c r="I33" s="170"/>
      <c r="J33" s="170"/>
    </row>
    <row r="34" spans="8:10" s="33" customFormat="1" ht="12.75">
      <c r="H34" s="170"/>
      <c r="I34" s="170"/>
      <c r="J34" s="170"/>
    </row>
    <row r="35" spans="8:10" s="33" customFormat="1" ht="12.75">
      <c r="H35" s="170"/>
      <c r="I35" s="170"/>
      <c r="J35" s="170"/>
    </row>
    <row r="36" spans="8:10" s="33" customFormat="1" ht="12.75">
      <c r="H36" s="170"/>
      <c r="I36" s="170"/>
      <c r="J36" s="170"/>
    </row>
    <row r="37" spans="8:10" s="33" customFormat="1" ht="12.75">
      <c r="H37" s="170"/>
      <c r="I37" s="170"/>
      <c r="J37" s="170"/>
    </row>
  </sheetData>
  <mergeCells count="1">
    <mergeCell ref="C3:J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:I39"/>
  <sheetViews>
    <sheetView workbookViewId="0" topLeftCell="A1"/>
  </sheetViews>
  <sheetFormatPr defaultColWidth="9.140625" defaultRowHeight="12.75"/>
  <cols>
    <col min="1" max="1" width="2.140625" style="33" customWidth="1"/>
    <col min="2" max="2" width="1.421875" style="33" customWidth="1"/>
    <col min="3" max="3" width="2.28125" style="0" customWidth="1"/>
    <col min="4" max="4" width="3.421875" style="0" customWidth="1"/>
    <col min="5" max="5" width="3.140625" style="0" customWidth="1"/>
    <col min="6" max="6" width="45.57421875" style="0" customWidth="1"/>
    <col min="7" max="7" width="10.57421875" style="0" customWidth="1"/>
    <col min="8" max="8" width="1.421875" style="33" customWidth="1"/>
  </cols>
  <sheetData>
    <row r="1" s="33" customFormat="1" ht="13.5" thickBot="1"/>
    <row r="2" spans="2:8" s="33" customFormat="1" ht="7.5" customHeight="1">
      <c r="B2" s="39"/>
      <c r="C2" s="55"/>
      <c r="D2" s="55"/>
      <c r="E2" s="55"/>
      <c r="F2" s="55"/>
      <c r="G2" s="55"/>
      <c r="H2" s="42"/>
    </row>
    <row r="3" spans="2:9" s="89" customFormat="1" ht="53.25" customHeight="1">
      <c r="B3" s="90"/>
      <c r="C3" s="215" t="str">
        <f>CONCATENATE('Accounts &amp; Parameters'!$E$66,'Accounts &amp; Parameters'!$E$72," Indirect Cash Flow Statement")</f>
        <v>Bryan's Health and Fitness 2012 Indirect Cash Flow Statement</v>
      </c>
      <c r="D3" s="215"/>
      <c r="E3" s="215"/>
      <c r="F3" s="215"/>
      <c r="G3" s="215"/>
      <c r="H3" s="92"/>
      <c r="I3" s="159"/>
    </row>
    <row r="4" spans="2:9" s="33" customFormat="1" ht="12.75">
      <c r="B4" s="43"/>
      <c r="C4" s="163" t="str">
        <f>CONCATENATE("In ",'Accounts &amp; Parameters'!E69,", for year ended ",'Accounts &amp; Parameters'!E74)</f>
        <v>In Dollars, for year ended December 31, 2012</v>
      </c>
      <c r="D4" s="160"/>
      <c r="E4" s="160"/>
      <c r="F4" s="160"/>
      <c r="G4" s="160"/>
      <c r="H4" s="44"/>
      <c r="I4" s="160"/>
    </row>
    <row r="5" spans="2:8" s="33" customFormat="1" ht="18" customHeight="1">
      <c r="B5" s="43"/>
      <c r="C5" s="37" t="s">
        <v>133</v>
      </c>
      <c r="D5" s="61"/>
      <c r="E5" s="61"/>
      <c r="F5" s="61"/>
      <c r="G5" s="164"/>
      <c r="H5" s="44"/>
    </row>
    <row r="6" spans="2:8" s="33" customFormat="1" ht="21.75" customHeight="1">
      <c r="B6" s="43"/>
      <c r="C6" s="61"/>
      <c r="D6" s="77" t="s">
        <v>55</v>
      </c>
      <c r="E6" s="61"/>
      <c r="F6" s="61"/>
      <c r="G6" s="165"/>
      <c r="H6" s="44"/>
    </row>
    <row r="7" spans="2:8" s="33" customFormat="1" ht="21.75" customHeight="1">
      <c r="B7" s="43"/>
      <c r="C7" s="61"/>
      <c r="D7" s="77" t="s">
        <v>137</v>
      </c>
      <c r="E7" s="61"/>
      <c r="F7" s="61"/>
      <c r="G7" s="165"/>
      <c r="H7" s="44"/>
    </row>
    <row r="8" spans="2:8" s="33" customFormat="1" ht="21.75" customHeight="1">
      <c r="B8" s="43"/>
      <c r="C8" s="61"/>
      <c r="D8" s="77" t="str">
        <f>'Accounts &amp; Parameters'!F10</f>
        <v>Accounts receivable</v>
      </c>
      <c r="E8" s="61"/>
      <c r="F8" s="61"/>
      <c r="G8" s="165"/>
      <c r="H8" s="44"/>
    </row>
    <row r="9" spans="2:8" s="33" customFormat="1" ht="21.75" customHeight="1">
      <c r="B9" s="43"/>
      <c r="C9" s="61"/>
      <c r="D9" s="77" t="str">
        <f>'Accounts &amp; Parameters'!F11</f>
        <v>Inventory</v>
      </c>
      <c r="E9" s="61"/>
      <c r="F9" s="61"/>
      <c r="G9" s="165"/>
      <c r="H9" s="44"/>
    </row>
    <row r="10" spans="2:8" s="33" customFormat="1" ht="21.75" customHeight="1">
      <c r="B10" s="43"/>
      <c r="C10" s="61"/>
      <c r="D10" s="77" t="str">
        <f>'Accounts &amp; Parameters'!F12</f>
        <v>Prepaid expenses</v>
      </c>
      <c r="E10" s="61"/>
      <c r="F10" s="61"/>
      <c r="G10" s="165"/>
      <c r="H10" s="44"/>
    </row>
    <row r="11" spans="2:8" s="33" customFormat="1" ht="21.75" customHeight="1">
      <c r="B11" s="43"/>
      <c r="C11" s="61"/>
      <c r="D11" s="77" t="str">
        <f>'Accounts &amp; Parameters'!F20</f>
        <v>Accounts payable</v>
      </c>
      <c r="E11" s="61"/>
      <c r="F11" s="61"/>
      <c r="G11" s="165"/>
      <c r="H11" s="44"/>
    </row>
    <row r="12" spans="2:8" s="33" customFormat="1" ht="21.75" customHeight="1">
      <c r="B12" s="43"/>
      <c r="C12" s="61"/>
      <c r="D12" s="77" t="str">
        <f>'Accounts &amp; Parameters'!F21</f>
        <v>Accrued taxes</v>
      </c>
      <c r="E12" s="61"/>
      <c r="F12" s="61"/>
      <c r="G12" s="165"/>
      <c r="H12" s="44"/>
    </row>
    <row r="13" spans="2:8" s="33" customFormat="1" ht="21.75" customHeight="1">
      <c r="B13" s="43"/>
      <c r="C13" s="61"/>
      <c r="D13" s="77" t="str">
        <f>'Accounts &amp; Parameters'!F22</f>
        <v>Other accrued liabilities</v>
      </c>
      <c r="E13" s="61"/>
      <c r="F13" s="61"/>
      <c r="G13" s="165"/>
      <c r="H13" s="44"/>
    </row>
    <row r="14" spans="2:8" s="33" customFormat="1" ht="21.75" customHeight="1" thickBot="1">
      <c r="B14" s="43"/>
      <c r="C14" s="61"/>
      <c r="D14" s="77" t="str">
        <f>'Accounts &amp; Parameters'!F23</f>
        <v>Deferred revenues</v>
      </c>
      <c r="E14" s="61"/>
      <c r="F14" s="61"/>
      <c r="G14" s="166"/>
      <c r="H14" s="44"/>
    </row>
    <row r="15" spans="2:8" s="33" customFormat="1" ht="21.75" customHeight="1" thickBot="1">
      <c r="B15" s="43"/>
      <c r="C15" s="61"/>
      <c r="D15" s="77" t="s">
        <v>118</v>
      </c>
      <c r="E15" s="61"/>
      <c r="F15" s="61"/>
      <c r="G15" s="174"/>
      <c r="H15" s="44"/>
    </row>
    <row r="16" spans="2:8" s="33" customFormat="1" ht="18" customHeight="1">
      <c r="B16" s="43"/>
      <c r="C16" s="37" t="s">
        <v>130</v>
      </c>
      <c r="D16" s="61"/>
      <c r="E16" s="61"/>
      <c r="F16" s="61"/>
      <c r="G16" s="164"/>
      <c r="H16" s="44"/>
    </row>
    <row r="17" spans="2:8" s="33" customFormat="1" ht="18" customHeight="1">
      <c r="B17" s="43"/>
      <c r="C17" s="37"/>
      <c r="D17" s="61" t="str">
        <f>CONCATENATE('Accounts &amp; Parameters'!E62," stock acquisition")</f>
        <v>Palmer's Organic Power Supplements stock acquisition</v>
      </c>
      <c r="E17" s="61"/>
      <c r="F17" s="61"/>
      <c r="G17" s="165"/>
      <c r="H17" s="44"/>
    </row>
    <row r="18" spans="2:8" s="33" customFormat="1" ht="21.75" customHeight="1" thickBot="1">
      <c r="B18" s="43"/>
      <c r="C18" s="61"/>
      <c r="D18" s="77" t="s">
        <v>131</v>
      </c>
      <c r="E18" s="61"/>
      <c r="F18" s="61"/>
      <c r="G18" s="168"/>
      <c r="H18" s="44"/>
    </row>
    <row r="19" spans="2:8" s="33" customFormat="1" ht="21.75" customHeight="1" thickBot="1">
      <c r="B19" s="43"/>
      <c r="C19" s="61"/>
      <c r="D19" s="77" t="s">
        <v>119</v>
      </c>
      <c r="E19" s="61"/>
      <c r="F19" s="61"/>
      <c r="G19" s="168"/>
      <c r="H19" s="44"/>
    </row>
    <row r="20" spans="2:8" s="33" customFormat="1" ht="20.25" customHeight="1">
      <c r="B20" s="43"/>
      <c r="C20" s="37" t="s">
        <v>132</v>
      </c>
      <c r="D20" s="61"/>
      <c r="E20" s="61"/>
      <c r="F20" s="61"/>
      <c r="G20" s="164"/>
      <c r="H20" s="44"/>
    </row>
    <row r="21" spans="2:8" s="33" customFormat="1" ht="21.75" customHeight="1" thickBot="1">
      <c r="B21" s="43"/>
      <c r="C21" s="61"/>
      <c r="D21" s="75" t="s">
        <v>113</v>
      </c>
      <c r="E21" s="61"/>
      <c r="F21" s="61"/>
      <c r="G21" s="168"/>
      <c r="H21" s="44"/>
    </row>
    <row r="22" spans="2:8" s="33" customFormat="1" ht="21.75" customHeight="1" thickBot="1">
      <c r="B22" s="43"/>
      <c r="C22" s="61"/>
      <c r="D22" s="75" t="s">
        <v>120</v>
      </c>
      <c r="E22" s="61"/>
      <c r="F22" s="61"/>
      <c r="G22" s="168"/>
      <c r="H22" s="44"/>
    </row>
    <row r="23" spans="2:8" s="33" customFormat="1" ht="21.75" customHeight="1">
      <c r="B23" s="43"/>
      <c r="C23" s="37" t="s">
        <v>134</v>
      </c>
      <c r="E23" s="61"/>
      <c r="F23" s="61"/>
      <c r="G23" s="165"/>
      <c r="H23" s="44"/>
    </row>
    <row r="24" spans="2:8" s="33" customFormat="1" ht="21.75" customHeight="1" thickBot="1">
      <c r="B24" s="43"/>
      <c r="C24" s="37" t="s">
        <v>135</v>
      </c>
      <c r="D24" s="61"/>
      <c r="E24" s="61"/>
      <c r="F24" s="61"/>
      <c r="G24" s="166"/>
      <c r="H24" s="44"/>
    </row>
    <row r="25" spans="2:8" s="33" customFormat="1" ht="21.75" customHeight="1" thickBot="1">
      <c r="B25" s="43"/>
      <c r="C25" s="37" t="s">
        <v>136</v>
      </c>
      <c r="D25" s="61"/>
      <c r="E25" s="61"/>
      <c r="F25" s="61"/>
      <c r="G25" s="169"/>
      <c r="H25" s="44"/>
    </row>
    <row r="26" spans="2:8" s="33" customFormat="1" ht="7.5" customHeight="1" thickBot="1" thickTop="1">
      <c r="B26" s="45"/>
      <c r="C26" s="58"/>
      <c r="D26" s="58"/>
      <c r="E26" s="58"/>
      <c r="F26" s="58"/>
      <c r="G26" s="58"/>
      <c r="H26" s="49"/>
    </row>
    <row r="27" s="33" customFormat="1" ht="12.75">
      <c r="G27" s="170"/>
    </row>
    <row r="28" s="33" customFormat="1" ht="12.75">
      <c r="G28" s="170"/>
    </row>
    <row r="29" s="33" customFormat="1" ht="12.75">
      <c r="G29" s="170"/>
    </row>
    <row r="30" spans="6:8" s="33" customFormat="1" ht="15">
      <c r="F30" s="171"/>
      <c r="G30" s="171"/>
      <c r="H30" s="172"/>
    </row>
    <row r="31" spans="6:8" s="33" customFormat="1" ht="15">
      <c r="F31" s="173"/>
      <c r="G31" s="173"/>
      <c r="H31" s="172"/>
    </row>
    <row r="32" spans="6:8" s="33" customFormat="1" ht="15">
      <c r="F32" s="173"/>
      <c r="G32" s="173"/>
      <c r="H32" s="172"/>
    </row>
    <row r="33" spans="6:8" s="33" customFormat="1" ht="15">
      <c r="F33" s="173"/>
      <c r="G33" s="173"/>
      <c r="H33" s="172"/>
    </row>
    <row r="34" spans="6:8" s="33" customFormat="1" ht="15">
      <c r="F34" s="173"/>
      <c r="G34" s="173"/>
      <c r="H34" s="172"/>
    </row>
    <row r="35" spans="6:8" s="33" customFormat="1" ht="15">
      <c r="F35" s="171"/>
      <c r="G35" s="173"/>
      <c r="H35" s="172"/>
    </row>
    <row r="36" spans="6:8" s="33" customFormat="1" ht="15">
      <c r="F36" s="173"/>
      <c r="G36" s="173"/>
      <c r="H36" s="172"/>
    </row>
    <row r="37" spans="6:8" s="33" customFormat="1" ht="15">
      <c r="F37" s="171"/>
      <c r="G37" s="171"/>
      <c r="H37" s="175"/>
    </row>
    <row r="38" spans="6:8" s="33" customFormat="1" ht="15">
      <c r="F38" s="173"/>
      <c r="G38" s="173"/>
      <c r="H38" s="172"/>
    </row>
    <row r="39" spans="6:8" s="33" customFormat="1" ht="15">
      <c r="F39" s="171"/>
      <c r="G39" s="173"/>
      <c r="H39" s="172"/>
    </row>
  </sheetData>
  <mergeCells count="1">
    <mergeCell ref="C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:K37"/>
  <sheetViews>
    <sheetView workbookViewId="0" topLeftCell="A1"/>
  </sheetViews>
  <sheetFormatPr defaultColWidth="9.140625" defaultRowHeight="12.75"/>
  <cols>
    <col min="1" max="1" width="2.28125" style="33" customWidth="1"/>
    <col min="2" max="2" width="1.421875" style="33" customWidth="1"/>
    <col min="3" max="3" width="3.00390625" style="0" customWidth="1"/>
    <col min="4" max="4" width="3.421875" style="0" customWidth="1"/>
    <col min="5" max="5" width="3.140625" style="0" customWidth="1"/>
    <col min="6" max="6" width="28.8515625" style="0" customWidth="1"/>
    <col min="7" max="7" width="2.28125" style="0" customWidth="1"/>
    <col min="8" max="8" width="10.8515625" style="0" customWidth="1"/>
    <col min="9" max="9" width="2.140625" style="0" customWidth="1"/>
    <col min="10" max="10" width="10.8515625" style="0" customWidth="1"/>
    <col min="11" max="11" width="1.421875" style="33" customWidth="1"/>
  </cols>
  <sheetData>
    <row r="1" s="33" customFormat="1" ht="13.5" thickBot="1"/>
    <row r="2" spans="2:11" s="33" customFormat="1" ht="7.5" customHeight="1">
      <c r="B2" s="39"/>
      <c r="C2" s="55"/>
      <c r="D2" s="55"/>
      <c r="E2" s="55"/>
      <c r="F2" s="55"/>
      <c r="G2" s="55"/>
      <c r="H2" s="55"/>
      <c r="I2" s="55"/>
      <c r="J2" s="55"/>
      <c r="K2" s="42"/>
    </row>
    <row r="3" spans="2:11" s="89" customFormat="1" ht="38.25" customHeight="1">
      <c r="B3" s="90"/>
      <c r="C3" s="216" t="str">
        <f>CONCATENATE('Accounts &amp; Parameters'!$E$66,'Accounts &amp; Parameters'!$E$71," &amp; ",'Accounts &amp; Parameters'!$E$72," Balance Sheets")</f>
        <v>Bryan's Health and Fitness 2011 &amp; 2012 Balance Sheets</v>
      </c>
      <c r="D3" s="216"/>
      <c r="E3" s="216"/>
      <c r="F3" s="216"/>
      <c r="G3" s="216"/>
      <c r="H3" s="216"/>
      <c r="I3" s="216"/>
      <c r="J3" s="216"/>
      <c r="K3" s="91"/>
    </row>
    <row r="4" spans="2:11" s="33" customFormat="1" ht="12.75">
      <c r="B4" s="43"/>
      <c r="C4" s="176" t="str">
        <f>CONCATENATE("In ",'Accounts &amp; Parameters'!E69)</f>
        <v>In Dollars</v>
      </c>
      <c r="D4" s="176"/>
      <c r="E4" s="176"/>
      <c r="F4" s="176"/>
      <c r="G4" s="176"/>
      <c r="H4" s="176"/>
      <c r="I4" s="176"/>
      <c r="J4" s="176"/>
      <c r="K4" s="44"/>
    </row>
    <row r="5" spans="2:11" s="33" customFormat="1" ht="12.75">
      <c r="B5" s="43"/>
      <c r="C5" s="37" t="s">
        <v>6</v>
      </c>
      <c r="D5" s="61"/>
      <c r="E5" s="61"/>
      <c r="F5" s="61"/>
      <c r="G5" s="61"/>
      <c r="I5" s="177"/>
      <c r="J5" s="177"/>
      <c r="K5" s="44"/>
    </row>
    <row r="6" spans="2:11" s="33" customFormat="1" ht="12.75">
      <c r="B6" s="43"/>
      <c r="C6" s="61"/>
      <c r="D6" s="61" t="s">
        <v>11</v>
      </c>
      <c r="E6" s="61"/>
      <c r="F6" s="61"/>
      <c r="G6" s="61"/>
      <c r="H6" s="178" t="str">
        <f>'Accounts &amp; Parameters'!E75</f>
        <v>31-Dec-12</v>
      </c>
      <c r="I6" s="178"/>
      <c r="J6" s="178" t="str">
        <f>'Accounts &amp; Parameters'!E76</f>
        <v>31-Dec-11</v>
      </c>
      <c r="K6" s="44"/>
    </row>
    <row r="7" spans="2:11" s="33" customFormat="1" ht="20.25" customHeight="1">
      <c r="B7" s="43"/>
      <c r="C7" s="61"/>
      <c r="D7" s="61"/>
      <c r="E7" s="61" t="str">
        <f>'Accounts &amp; Parameters'!F9</f>
        <v>Cash</v>
      </c>
      <c r="F7" s="61"/>
      <c r="G7" s="61"/>
      <c r="H7" s="165"/>
      <c r="I7" s="177"/>
      <c r="J7" s="165">
        <f>BSE!H7</f>
        <v>12300</v>
      </c>
      <c r="K7" s="44"/>
    </row>
    <row r="8" spans="2:11" s="33" customFormat="1" ht="20.25" customHeight="1">
      <c r="B8" s="43"/>
      <c r="C8" s="61"/>
      <c r="D8" s="61"/>
      <c r="E8" s="61" t="str">
        <f>'Accounts &amp; Parameters'!F10</f>
        <v>Accounts receivable</v>
      </c>
      <c r="F8" s="61"/>
      <c r="G8" s="61"/>
      <c r="H8" s="165"/>
      <c r="I8" s="177"/>
      <c r="J8" s="165">
        <f>BSE!J7</f>
        <v>1350</v>
      </c>
      <c r="K8" s="44"/>
    </row>
    <row r="9" spans="2:11" s="33" customFormat="1" ht="20.25" customHeight="1">
      <c r="B9" s="43"/>
      <c r="C9" s="61"/>
      <c r="D9" s="61"/>
      <c r="E9" s="61" t="str">
        <f>'Accounts &amp; Parameters'!F11</f>
        <v>Inventory</v>
      </c>
      <c r="F9" s="61"/>
      <c r="G9" s="61"/>
      <c r="H9" s="165"/>
      <c r="I9" s="177"/>
      <c r="J9" s="165">
        <f>BSE!L7</f>
        <v>3600</v>
      </c>
      <c r="K9" s="44"/>
    </row>
    <row r="10" spans="2:11" s="33" customFormat="1" ht="20.25" customHeight="1" thickBot="1">
      <c r="B10" s="43"/>
      <c r="C10" s="61"/>
      <c r="D10" s="61"/>
      <c r="E10" s="61" t="str">
        <f>'Accounts &amp; Parameters'!F12</f>
        <v>Prepaid expenses</v>
      </c>
      <c r="F10" s="61"/>
      <c r="G10" s="61"/>
      <c r="H10" s="166"/>
      <c r="I10" s="177"/>
      <c r="J10" s="166">
        <f>BSE!N7</f>
        <v>9500</v>
      </c>
      <c r="K10" s="44"/>
    </row>
    <row r="11" spans="2:11" s="33" customFormat="1" ht="20.25" customHeight="1" thickBot="1">
      <c r="B11" s="43"/>
      <c r="C11" s="61"/>
      <c r="D11" s="61"/>
      <c r="E11" s="61" t="s">
        <v>12</v>
      </c>
      <c r="F11" s="61"/>
      <c r="G11" s="61"/>
      <c r="H11" s="166"/>
      <c r="I11" s="177"/>
      <c r="J11" s="166">
        <f>SUM(J7:J10)</f>
        <v>26750</v>
      </c>
      <c r="K11" s="44"/>
    </row>
    <row r="12" spans="2:11" s="33" customFormat="1" ht="20.25" customHeight="1">
      <c r="B12" s="43"/>
      <c r="C12" s="61"/>
      <c r="D12" s="77" t="s">
        <v>56</v>
      </c>
      <c r="E12" s="61"/>
      <c r="F12" s="61"/>
      <c r="G12" s="61"/>
      <c r="H12" s="177"/>
      <c r="I12" s="177"/>
      <c r="J12" s="177"/>
      <c r="K12" s="44"/>
    </row>
    <row r="13" spans="2:11" s="33" customFormat="1" ht="20.25" customHeight="1">
      <c r="B13" s="43"/>
      <c r="C13" s="61"/>
      <c r="D13" s="61"/>
      <c r="E13" s="61" t="str">
        <f>'Accounts &amp; Parameters'!F14</f>
        <v>Property, plant &amp; equipment at cost</v>
      </c>
      <c r="F13" s="61"/>
      <c r="G13" s="61"/>
      <c r="H13" s="165"/>
      <c r="I13" s="177"/>
      <c r="J13" s="165">
        <f>BSE!P7</f>
        <v>90000</v>
      </c>
      <c r="K13" s="44"/>
    </row>
    <row r="14" spans="2:11" s="33" customFormat="1" ht="20.25" customHeight="1" thickBot="1">
      <c r="B14" s="43"/>
      <c r="C14" s="61"/>
      <c r="D14" s="61"/>
      <c r="E14" s="61" t="str">
        <f>'Accounts &amp; Parameters'!F15</f>
        <v>Accumulated depreciation</v>
      </c>
      <c r="F14" s="61"/>
      <c r="G14" s="61"/>
      <c r="H14" s="166"/>
      <c r="I14" s="177"/>
      <c r="J14" s="166">
        <f>-BSE!R7</f>
        <v>-10000</v>
      </c>
      <c r="K14" s="44"/>
    </row>
    <row r="15" spans="2:11" s="33" customFormat="1" ht="20.25" customHeight="1" thickBot="1">
      <c r="B15" s="43"/>
      <c r="C15" s="61"/>
      <c r="D15" s="61"/>
      <c r="E15" s="61" t="str">
        <f>'Accounts &amp; Parameters'!F16</f>
        <v>Property, plant &amp; equipment, net</v>
      </c>
      <c r="F15" s="61"/>
      <c r="G15" s="61"/>
      <c r="H15" s="174"/>
      <c r="I15" s="177"/>
      <c r="J15" s="174">
        <f>SUM(J13:J14)</f>
        <v>80000</v>
      </c>
      <c r="K15" s="44"/>
    </row>
    <row r="16" spans="2:11" s="33" customFormat="1" ht="20.25" customHeight="1" thickBot="1">
      <c r="B16" s="43"/>
      <c r="C16" s="61"/>
      <c r="D16" s="61"/>
      <c r="E16" s="77" t="s">
        <v>146</v>
      </c>
      <c r="F16" s="61"/>
      <c r="G16" s="61"/>
      <c r="H16" s="174"/>
      <c r="I16" s="177"/>
      <c r="J16" s="174">
        <v>0</v>
      </c>
      <c r="K16" s="44"/>
    </row>
    <row r="17" spans="2:11" s="33" customFormat="1" ht="20.25" customHeight="1" thickBot="1">
      <c r="B17" s="43"/>
      <c r="C17" s="61"/>
      <c r="D17" s="61" t="s">
        <v>13</v>
      </c>
      <c r="E17" s="61"/>
      <c r="F17" s="61"/>
      <c r="G17" s="61"/>
      <c r="H17" s="169"/>
      <c r="I17" s="179"/>
      <c r="J17" s="169">
        <f>J11+J15</f>
        <v>106750</v>
      </c>
      <c r="K17" s="44"/>
    </row>
    <row r="18" spans="2:11" s="33" customFormat="1" ht="20.25" customHeight="1" thickTop="1">
      <c r="B18" s="43"/>
      <c r="C18" s="37" t="s">
        <v>7</v>
      </c>
      <c r="D18" s="61"/>
      <c r="E18" s="61"/>
      <c r="F18" s="61"/>
      <c r="G18" s="61"/>
      <c r="H18" s="179"/>
      <c r="I18" s="179"/>
      <c r="J18" s="179"/>
      <c r="K18" s="44"/>
    </row>
    <row r="19" spans="2:11" s="33" customFormat="1" ht="20.25" customHeight="1">
      <c r="B19" s="43"/>
      <c r="C19" s="61"/>
      <c r="D19" s="61" t="s">
        <v>14</v>
      </c>
      <c r="E19" s="61"/>
      <c r="F19" s="61"/>
      <c r="G19" s="61"/>
      <c r="H19" s="179"/>
      <c r="I19" s="179"/>
      <c r="J19" s="179"/>
      <c r="K19" s="44"/>
    </row>
    <row r="20" spans="2:11" s="33" customFormat="1" ht="20.25" customHeight="1">
      <c r="B20" s="43"/>
      <c r="C20" s="61"/>
      <c r="D20" s="61"/>
      <c r="E20" s="61" t="str">
        <f>'Accounts &amp; Parameters'!F20</f>
        <v>Accounts payable</v>
      </c>
      <c r="F20" s="61"/>
      <c r="G20" s="61"/>
      <c r="H20" s="165"/>
      <c r="I20" s="177"/>
      <c r="J20" s="165">
        <f>BSE!U7</f>
        <v>2750</v>
      </c>
      <c r="K20" s="44"/>
    </row>
    <row r="21" spans="2:11" s="33" customFormat="1" ht="20.25" customHeight="1">
      <c r="B21" s="43"/>
      <c r="C21" s="61"/>
      <c r="D21" s="61"/>
      <c r="E21" s="61" t="str">
        <f>'Accounts &amp; Parameters'!F21</f>
        <v>Accrued taxes</v>
      </c>
      <c r="F21" s="61"/>
      <c r="G21" s="61"/>
      <c r="H21" s="165"/>
      <c r="I21" s="177"/>
      <c r="J21" s="165">
        <f>BSE!W7</f>
        <v>2200</v>
      </c>
      <c r="K21" s="44"/>
    </row>
    <row r="22" spans="2:11" s="33" customFormat="1" ht="20.25" customHeight="1">
      <c r="B22" s="43"/>
      <c r="C22" s="61"/>
      <c r="D22" s="61"/>
      <c r="E22" s="61" t="str">
        <f>'Accounts &amp; Parameters'!F22</f>
        <v>Other accrued liabilities</v>
      </c>
      <c r="F22" s="61"/>
      <c r="G22" s="61"/>
      <c r="H22" s="165"/>
      <c r="I22" s="177"/>
      <c r="J22" s="165">
        <f>BSE!Y7</f>
        <v>1600</v>
      </c>
      <c r="K22" s="44"/>
    </row>
    <row r="23" spans="2:11" s="33" customFormat="1" ht="20.25" customHeight="1" thickBot="1">
      <c r="B23" s="43"/>
      <c r="C23" s="61"/>
      <c r="D23" s="61"/>
      <c r="E23" s="61" t="str">
        <f>'Accounts &amp; Parameters'!F23</f>
        <v>Deferred revenues</v>
      </c>
      <c r="F23" s="61"/>
      <c r="G23" s="61"/>
      <c r="H23" s="166"/>
      <c r="I23" s="177"/>
      <c r="J23" s="166">
        <f>BSE!AA7</f>
        <v>8500</v>
      </c>
      <c r="K23" s="44"/>
    </row>
    <row r="24" spans="2:11" s="33" customFormat="1" ht="20.25" customHeight="1" thickBot="1">
      <c r="B24" s="43"/>
      <c r="C24" s="61"/>
      <c r="D24" s="61"/>
      <c r="E24" s="61" t="s">
        <v>16</v>
      </c>
      <c r="F24" s="61"/>
      <c r="G24" s="61"/>
      <c r="H24" s="174"/>
      <c r="I24" s="177"/>
      <c r="J24" s="174">
        <f>SUM(J20:J23)</f>
        <v>15050</v>
      </c>
      <c r="K24" s="44"/>
    </row>
    <row r="25" spans="2:11" s="33" customFormat="1" ht="20.25" customHeight="1">
      <c r="B25" s="43"/>
      <c r="C25" s="37" t="s">
        <v>19</v>
      </c>
      <c r="D25" s="61"/>
      <c r="E25" s="61"/>
      <c r="F25" s="61"/>
      <c r="G25" s="61"/>
      <c r="H25" s="179"/>
      <c r="I25" s="179"/>
      <c r="J25" s="179"/>
      <c r="K25" s="44"/>
    </row>
    <row r="26" spans="2:11" s="33" customFormat="1" ht="20.25" customHeight="1">
      <c r="B26" s="43"/>
      <c r="C26" s="61"/>
      <c r="D26" s="61" t="str">
        <f>'Accounts &amp; Parameters'!F26</f>
        <v>Contributed capital</v>
      </c>
      <c r="E26" s="61"/>
      <c r="F26" s="61"/>
      <c r="G26" s="61"/>
      <c r="H26" s="165"/>
      <c r="I26" s="177"/>
      <c r="J26" s="165">
        <f>BSE!AC7</f>
        <v>64450</v>
      </c>
      <c r="K26" s="44"/>
    </row>
    <row r="27" spans="2:11" s="33" customFormat="1" ht="20.25" customHeight="1" thickBot="1">
      <c r="B27" s="43"/>
      <c r="C27" s="61"/>
      <c r="D27" s="61" t="str">
        <f>'Accounts &amp; Parameters'!F27</f>
        <v>Retained earnings</v>
      </c>
      <c r="E27" s="61"/>
      <c r="F27" s="61"/>
      <c r="G27" s="61"/>
      <c r="H27" s="166"/>
      <c r="I27" s="177"/>
      <c r="J27" s="166">
        <f>BSE!AE7</f>
        <v>27250</v>
      </c>
      <c r="K27" s="44"/>
    </row>
    <row r="28" spans="2:11" s="33" customFormat="1" ht="20.25" customHeight="1" thickBot="1">
      <c r="B28" s="43"/>
      <c r="C28" s="61"/>
      <c r="D28" s="61" t="s">
        <v>20</v>
      </c>
      <c r="E28" s="61"/>
      <c r="F28" s="61"/>
      <c r="G28" s="61"/>
      <c r="H28" s="174"/>
      <c r="I28" s="177"/>
      <c r="J28" s="174">
        <f>SUM(J26:J27)</f>
        <v>91700</v>
      </c>
      <c r="K28" s="44"/>
    </row>
    <row r="29" spans="2:11" s="33" customFormat="1" ht="20.25" customHeight="1" thickBot="1">
      <c r="B29" s="43"/>
      <c r="C29" s="61" t="s">
        <v>21</v>
      </c>
      <c r="D29" s="61"/>
      <c r="E29" s="61"/>
      <c r="F29" s="61"/>
      <c r="G29" s="61"/>
      <c r="H29" s="169"/>
      <c r="I29" s="179"/>
      <c r="J29" s="169">
        <f>J24+J28</f>
        <v>106750</v>
      </c>
      <c r="K29" s="44"/>
    </row>
    <row r="30" spans="2:11" s="33" customFormat="1" ht="13.5" thickTop="1">
      <c r="B30" s="43"/>
      <c r="C30" s="61"/>
      <c r="D30" s="61"/>
      <c r="E30" s="61"/>
      <c r="F30" s="61"/>
      <c r="G30" s="61"/>
      <c r="H30" s="177"/>
      <c r="I30" s="177"/>
      <c r="J30" s="179"/>
      <c r="K30" s="44"/>
    </row>
    <row r="31" spans="2:11" s="33" customFormat="1" ht="7.5" customHeight="1" thickBot="1">
      <c r="B31" s="45"/>
      <c r="C31" s="58"/>
      <c r="D31" s="58"/>
      <c r="E31" s="58"/>
      <c r="F31" s="58"/>
      <c r="G31" s="58"/>
      <c r="H31" s="58"/>
      <c r="I31" s="58"/>
      <c r="J31" s="58"/>
      <c r="K31" s="49"/>
    </row>
    <row r="32" spans="8:10" s="33" customFormat="1" ht="12.75">
      <c r="H32" s="170"/>
      <c r="I32" s="170"/>
      <c r="J32" s="170"/>
    </row>
    <row r="33" spans="8:10" s="33" customFormat="1" ht="12.75">
      <c r="H33" s="170"/>
      <c r="I33" s="170"/>
      <c r="J33" s="170"/>
    </row>
    <row r="34" spans="8:10" s="33" customFormat="1" ht="12.75">
      <c r="H34" s="170"/>
      <c r="I34" s="170"/>
      <c r="J34" s="170"/>
    </row>
    <row r="35" spans="8:10" s="33" customFormat="1" ht="12.75">
      <c r="H35" s="170"/>
      <c r="I35" s="170"/>
      <c r="J35" s="170"/>
    </row>
    <row r="36" spans="8:10" s="33" customFormat="1" ht="12.75">
      <c r="H36" s="170"/>
      <c r="I36" s="170"/>
      <c r="J36" s="170"/>
    </row>
    <row r="37" spans="8:10" s="33" customFormat="1" ht="12.75">
      <c r="H37" s="170"/>
      <c r="I37" s="170"/>
      <c r="J37" s="170"/>
    </row>
  </sheetData>
  <mergeCells count="1">
    <mergeCell ref="C3:J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I39"/>
  <sheetViews>
    <sheetView workbookViewId="0" topLeftCell="A1"/>
  </sheetViews>
  <sheetFormatPr defaultColWidth="9.140625" defaultRowHeight="12.75"/>
  <cols>
    <col min="1" max="1" width="2.140625" style="33" customWidth="1"/>
    <col min="2" max="2" width="1.421875" style="33" customWidth="1"/>
    <col min="3" max="3" width="2.28125" style="0" customWidth="1"/>
    <col min="4" max="4" width="3.421875" style="0" customWidth="1"/>
    <col min="5" max="5" width="3.140625" style="0" customWidth="1"/>
    <col min="6" max="6" width="42.57421875" style="0" customWidth="1"/>
    <col min="7" max="7" width="10.57421875" style="0" customWidth="1"/>
    <col min="8" max="8" width="1.421875" style="33" customWidth="1"/>
  </cols>
  <sheetData>
    <row r="1" s="33" customFormat="1" ht="13.5" thickBot="1"/>
    <row r="2" spans="2:8" s="33" customFormat="1" ht="7.5" customHeight="1">
      <c r="B2" s="39"/>
      <c r="C2" s="55"/>
      <c r="D2" s="55"/>
      <c r="E2" s="55"/>
      <c r="F2" s="55"/>
      <c r="G2" s="55"/>
      <c r="H2" s="42"/>
    </row>
    <row r="3" spans="2:9" s="89" customFormat="1" ht="53.25" customHeight="1">
      <c r="B3" s="90"/>
      <c r="C3" s="215" t="str">
        <f>CONCATENATE('Accounts &amp; Parameters'!$E$66,'Accounts &amp; Parameters'!$E$72," Indirect Cash Flow Statement")</f>
        <v>Bryan's Health and Fitness 2012 Indirect Cash Flow Statement</v>
      </c>
      <c r="D3" s="215"/>
      <c r="E3" s="215"/>
      <c r="F3" s="215"/>
      <c r="G3" s="215"/>
      <c r="H3" s="92"/>
      <c r="I3" s="159"/>
    </row>
    <row r="4" spans="2:9" s="33" customFormat="1" ht="12.75">
      <c r="B4" s="43"/>
      <c r="C4" s="163" t="str">
        <f>CONCATENATE("In ",'Accounts &amp; Parameters'!E69,", for year ended ",'Accounts &amp; Parameters'!E74)</f>
        <v>In Dollars, for year ended December 31, 2012</v>
      </c>
      <c r="D4" s="160"/>
      <c r="E4" s="160"/>
      <c r="F4" s="160"/>
      <c r="G4" s="160"/>
      <c r="H4" s="44"/>
      <c r="I4" s="160"/>
    </row>
    <row r="5" spans="2:8" s="33" customFormat="1" ht="18" customHeight="1">
      <c r="B5" s="43"/>
      <c r="C5" s="37" t="s">
        <v>133</v>
      </c>
      <c r="D5" s="61"/>
      <c r="E5" s="61"/>
      <c r="F5" s="61"/>
      <c r="G5" s="164"/>
      <c r="H5" s="44"/>
    </row>
    <row r="6" spans="2:8" s="33" customFormat="1" ht="21.75" customHeight="1">
      <c r="B6" s="43"/>
      <c r="C6" s="61"/>
      <c r="D6" s="77" t="s">
        <v>55</v>
      </c>
      <c r="E6" s="61"/>
      <c r="F6" s="61"/>
      <c r="G6" s="165"/>
      <c r="H6" s="44"/>
    </row>
    <row r="7" spans="2:8" s="33" customFormat="1" ht="21.75" customHeight="1">
      <c r="B7" s="43"/>
      <c r="C7" s="61"/>
      <c r="D7" s="77" t="s">
        <v>137</v>
      </c>
      <c r="E7" s="61"/>
      <c r="F7" s="61"/>
      <c r="G7" s="165"/>
      <c r="H7" s="44"/>
    </row>
    <row r="8" spans="2:8" s="33" customFormat="1" ht="21.75" customHeight="1">
      <c r="B8" s="43"/>
      <c r="C8" s="61"/>
      <c r="D8" s="77" t="str">
        <f>'Accounts &amp; Parameters'!F10</f>
        <v>Accounts receivable</v>
      </c>
      <c r="E8" s="61"/>
      <c r="F8" s="61"/>
      <c r="G8" s="165"/>
      <c r="H8" s="44"/>
    </row>
    <row r="9" spans="2:8" s="33" customFormat="1" ht="21.75" customHeight="1">
      <c r="B9" s="43"/>
      <c r="C9" s="61"/>
      <c r="D9" s="77" t="str">
        <f>'Accounts &amp; Parameters'!F11</f>
        <v>Inventory</v>
      </c>
      <c r="E9" s="61"/>
      <c r="F9" s="61"/>
      <c r="G9" s="165"/>
      <c r="H9" s="44"/>
    </row>
    <row r="10" spans="2:8" s="33" customFormat="1" ht="21.75" customHeight="1">
      <c r="B10" s="43"/>
      <c r="C10" s="61"/>
      <c r="D10" s="77" t="str">
        <f>'Accounts &amp; Parameters'!F12</f>
        <v>Prepaid expenses</v>
      </c>
      <c r="E10" s="61"/>
      <c r="F10" s="61"/>
      <c r="G10" s="165"/>
      <c r="H10" s="44"/>
    </row>
    <row r="11" spans="2:8" s="33" customFormat="1" ht="21.75" customHeight="1">
      <c r="B11" s="43"/>
      <c r="C11" s="61"/>
      <c r="D11" s="77" t="str">
        <f>'Accounts &amp; Parameters'!F20</f>
        <v>Accounts payable</v>
      </c>
      <c r="E11" s="61"/>
      <c r="F11" s="61"/>
      <c r="G11" s="165"/>
      <c r="H11" s="44"/>
    </row>
    <row r="12" spans="2:8" s="33" customFormat="1" ht="21.75" customHeight="1">
      <c r="B12" s="43"/>
      <c r="C12" s="61"/>
      <c r="D12" s="77" t="str">
        <f>'Accounts &amp; Parameters'!F21</f>
        <v>Accrued taxes</v>
      </c>
      <c r="E12" s="61"/>
      <c r="F12" s="61"/>
      <c r="G12" s="165"/>
      <c r="H12" s="44"/>
    </row>
    <row r="13" spans="2:8" s="33" customFormat="1" ht="21.75" customHeight="1">
      <c r="B13" s="43"/>
      <c r="C13" s="61"/>
      <c r="D13" s="77" t="str">
        <f>'Accounts &amp; Parameters'!F22</f>
        <v>Other accrued liabilities</v>
      </c>
      <c r="E13" s="61"/>
      <c r="F13" s="61"/>
      <c r="G13" s="165"/>
      <c r="H13" s="44"/>
    </row>
    <row r="14" spans="2:8" s="33" customFormat="1" ht="21.75" customHeight="1" thickBot="1">
      <c r="B14" s="43"/>
      <c r="C14" s="61"/>
      <c r="D14" s="77" t="str">
        <f>'Accounts &amp; Parameters'!F23</f>
        <v>Deferred revenues</v>
      </c>
      <c r="E14" s="61"/>
      <c r="F14" s="61"/>
      <c r="G14" s="166"/>
      <c r="H14" s="44"/>
    </row>
    <row r="15" spans="2:8" s="33" customFormat="1" ht="21.75" customHeight="1" thickBot="1">
      <c r="B15" s="43"/>
      <c r="C15" s="61"/>
      <c r="D15" s="77" t="s">
        <v>118</v>
      </c>
      <c r="E15" s="61"/>
      <c r="F15" s="61"/>
      <c r="G15" s="174"/>
      <c r="H15" s="44"/>
    </row>
    <row r="16" spans="2:8" s="33" customFormat="1" ht="18" customHeight="1">
      <c r="B16" s="43"/>
      <c r="C16" s="37" t="s">
        <v>130</v>
      </c>
      <c r="D16" s="61"/>
      <c r="E16" s="61"/>
      <c r="F16" s="61"/>
      <c r="G16" s="164"/>
      <c r="H16" s="44"/>
    </row>
    <row r="17" spans="2:8" s="33" customFormat="1" ht="18" customHeight="1">
      <c r="B17" s="43"/>
      <c r="C17" s="37"/>
      <c r="D17" s="61" t="str">
        <f>CONCATENATE('Accounts &amp; Parameters'!E62," cash acquisition")</f>
        <v>Palmer's Organic Power Supplements cash acquisition</v>
      </c>
      <c r="E17" s="61"/>
      <c r="F17" s="61"/>
      <c r="G17" s="165"/>
      <c r="H17" s="44"/>
    </row>
    <row r="18" spans="2:8" s="33" customFormat="1" ht="21.75" customHeight="1" thickBot="1">
      <c r="B18" s="43"/>
      <c r="C18" s="61"/>
      <c r="D18" s="77" t="s">
        <v>131</v>
      </c>
      <c r="E18" s="61"/>
      <c r="F18" s="61"/>
      <c r="G18" s="168"/>
      <c r="H18" s="44"/>
    </row>
    <row r="19" spans="2:8" s="33" customFormat="1" ht="21.75" customHeight="1" thickBot="1">
      <c r="B19" s="43"/>
      <c r="C19" s="61"/>
      <c r="D19" s="77" t="s">
        <v>119</v>
      </c>
      <c r="E19" s="61"/>
      <c r="F19" s="61"/>
      <c r="G19" s="168"/>
      <c r="H19" s="44"/>
    </row>
    <row r="20" spans="2:8" s="33" customFormat="1" ht="20.25" customHeight="1">
      <c r="B20" s="43"/>
      <c r="C20" s="37" t="s">
        <v>132</v>
      </c>
      <c r="D20" s="61"/>
      <c r="E20" s="61"/>
      <c r="F20" s="61"/>
      <c r="G20" s="164"/>
      <c r="H20" s="44"/>
    </row>
    <row r="21" spans="2:8" s="33" customFormat="1" ht="21.75" customHeight="1" thickBot="1">
      <c r="B21" s="43"/>
      <c r="C21" s="61"/>
      <c r="D21" s="75" t="s">
        <v>113</v>
      </c>
      <c r="E21" s="61"/>
      <c r="F21" s="61"/>
      <c r="G21" s="168"/>
      <c r="H21" s="44"/>
    </row>
    <row r="22" spans="2:8" s="33" customFormat="1" ht="21.75" customHeight="1" thickBot="1">
      <c r="B22" s="43"/>
      <c r="C22" s="61"/>
      <c r="D22" s="75" t="s">
        <v>120</v>
      </c>
      <c r="E22" s="61"/>
      <c r="F22" s="61"/>
      <c r="G22" s="168"/>
      <c r="H22" s="44"/>
    </row>
    <row r="23" spans="2:8" s="33" customFormat="1" ht="21.75" customHeight="1">
      <c r="B23" s="43"/>
      <c r="C23" s="37" t="s">
        <v>134</v>
      </c>
      <c r="E23" s="61"/>
      <c r="F23" s="61"/>
      <c r="G23" s="165"/>
      <c r="H23" s="44"/>
    </row>
    <row r="24" spans="2:8" s="33" customFormat="1" ht="21.75" customHeight="1" thickBot="1">
      <c r="B24" s="43"/>
      <c r="C24" s="37" t="s">
        <v>135</v>
      </c>
      <c r="D24" s="61"/>
      <c r="E24" s="61"/>
      <c r="F24" s="61"/>
      <c r="G24" s="166"/>
      <c r="H24" s="44"/>
    </row>
    <row r="25" spans="2:8" s="33" customFormat="1" ht="21.75" customHeight="1" thickBot="1">
      <c r="B25" s="43"/>
      <c r="C25" s="37" t="s">
        <v>136</v>
      </c>
      <c r="D25" s="61"/>
      <c r="E25" s="61"/>
      <c r="F25" s="61"/>
      <c r="G25" s="169"/>
      <c r="H25" s="44"/>
    </row>
    <row r="26" spans="2:8" s="33" customFormat="1" ht="7.5" customHeight="1" thickBot="1" thickTop="1">
      <c r="B26" s="45"/>
      <c r="C26" s="58"/>
      <c r="D26" s="58"/>
      <c r="E26" s="58"/>
      <c r="F26" s="58"/>
      <c r="G26" s="58"/>
      <c r="H26" s="49"/>
    </row>
    <row r="27" s="33" customFormat="1" ht="12.75">
      <c r="G27" s="170"/>
    </row>
    <row r="28" s="33" customFormat="1" ht="12.75">
      <c r="G28" s="170"/>
    </row>
    <row r="29" s="33" customFormat="1" ht="12.75">
      <c r="G29" s="170"/>
    </row>
    <row r="30" spans="6:8" s="33" customFormat="1" ht="15">
      <c r="F30" s="171"/>
      <c r="G30" s="171"/>
      <c r="H30" s="172"/>
    </row>
    <row r="31" spans="6:8" s="33" customFormat="1" ht="15">
      <c r="F31" s="173"/>
      <c r="G31" s="173"/>
      <c r="H31" s="172"/>
    </row>
    <row r="32" spans="6:8" s="33" customFormat="1" ht="15">
      <c r="F32" s="173"/>
      <c r="G32" s="173"/>
      <c r="H32" s="172"/>
    </row>
    <row r="33" spans="6:8" s="33" customFormat="1" ht="15">
      <c r="F33" s="173"/>
      <c r="G33" s="173"/>
      <c r="H33" s="172"/>
    </row>
    <row r="34" spans="6:8" s="33" customFormat="1" ht="15">
      <c r="F34" s="173"/>
      <c r="G34" s="173"/>
      <c r="H34" s="172"/>
    </row>
    <row r="35" spans="6:8" s="33" customFormat="1" ht="15">
      <c r="F35" s="171"/>
      <c r="G35" s="173"/>
      <c r="H35" s="172"/>
    </row>
    <row r="36" spans="6:8" s="33" customFormat="1" ht="15">
      <c r="F36" s="173"/>
      <c r="G36" s="173"/>
      <c r="H36" s="172"/>
    </row>
    <row r="37" spans="6:8" s="33" customFormat="1" ht="15">
      <c r="F37" s="171"/>
      <c r="G37" s="171"/>
      <c r="H37" s="175"/>
    </row>
    <row r="38" spans="6:8" s="33" customFormat="1" ht="15">
      <c r="F38" s="173"/>
      <c r="G38" s="173"/>
      <c r="H38" s="172"/>
    </row>
    <row r="39" spans="6:8" s="33" customFormat="1" ht="15">
      <c r="F39" s="171"/>
      <c r="G39" s="173"/>
      <c r="H39" s="172"/>
    </row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</sheetData>
  <mergeCells count="1">
    <mergeCell ref="C3:G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 Peter &amp; Carolyn R. Wilson</cp:lastModifiedBy>
  <cp:lastPrinted>2011-01-10T14:35:46Z</cp:lastPrinted>
  <dcterms:created xsi:type="dcterms:W3CDTF">2007-01-23T16:52:29Z</dcterms:created>
  <dcterms:modified xsi:type="dcterms:W3CDTF">2011-01-11T22:21:57Z</dcterms:modified>
  <cp:category/>
  <cp:version/>
  <cp:contentType/>
  <cp:contentStatus/>
</cp:coreProperties>
</file>